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arbanova.jana\Desktop\"/>
    </mc:Choice>
  </mc:AlternateContent>
  <bookViews>
    <workbookView xWindow="0" yWindow="0" windowWidth="19416" windowHeight="9576"/>
  </bookViews>
  <sheets>
    <sheet name="příjmy_struktura_2016" sheetId="3" r:id="rId1"/>
    <sheet name="výdaje_struktura_2016" sheetId="2" r:id="rId2"/>
    <sheet name="PO_podrobněji_struktura_2016 " sheetId="5" r:id="rId3"/>
    <sheet name="Městská policie_struktura_2016" sheetId="9" r:id="rId4"/>
    <sheet name="VHČ_struktura_2016" sheetId="6" r:id="rId5"/>
    <sheet name="financování_struktura_2016" sheetId="7" r:id="rId6"/>
    <sheet name="osobní_výdaje_2016" sheetId="8" r:id="rId7"/>
  </sheets>
  <definedNames>
    <definedName name="_xlnm._FilterDatabase" localSheetId="1" hidden="1">výdaje_struktura_2016!$B$1:$B$986</definedName>
    <definedName name="_xlnm.Print_Area" localSheetId="3">'Městská policie_struktura_2016'!$A$1:$J$40</definedName>
    <definedName name="_xlnm.Print_Area" localSheetId="0">příjmy_struktura_2016!$A$1:$K$190</definedName>
    <definedName name="_xlnm.Print_Area" localSheetId="1">výdaje_struktura_2016!$A$1:$K$927</definedName>
  </definedNames>
  <calcPr calcId="152511"/>
</workbook>
</file>

<file path=xl/calcChain.xml><?xml version="1.0" encoding="utf-8"?>
<calcChain xmlns="http://schemas.openxmlformats.org/spreadsheetml/2006/main">
  <c r="G913" i="2" l="1"/>
  <c r="G697" i="2" l="1"/>
  <c r="G183" i="2"/>
  <c r="G114" i="2" l="1"/>
  <c r="G78" i="2"/>
  <c r="G773" i="2"/>
  <c r="G278" i="2" l="1"/>
  <c r="G265" i="2"/>
  <c r="G250" i="2"/>
  <c r="G184" i="2"/>
  <c r="G765" i="2"/>
  <c r="G698" i="2"/>
  <c r="G701" i="2"/>
  <c r="G651" i="2"/>
  <c r="G648" i="2"/>
  <c r="G604" i="2"/>
  <c r="G529" i="2"/>
  <c r="G607" i="2"/>
  <c r="G532" i="2"/>
  <c r="G497" i="2"/>
  <c r="G494" i="2"/>
  <c r="G464" i="2"/>
  <c r="G467" i="2"/>
  <c r="G405" i="2"/>
  <c r="G305" i="2"/>
  <c r="G402" i="2"/>
  <c r="G375" i="2"/>
  <c r="G281" i="2"/>
  <c r="G268" i="2"/>
  <c r="G239" i="2"/>
  <c r="G236" i="2"/>
  <c r="G224" i="2"/>
  <c r="G200" i="2"/>
  <c r="G221" i="2"/>
  <c r="G197" i="2"/>
  <c r="G187" i="2"/>
  <c r="G84" i="2"/>
  <c r="G74" i="2"/>
  <c r="G61" i="2"/>
  <c r="G67" i="2"/>
  <c r="G26" i="2"/>
  <c r="G58" i="2"/>
  <c r="G29" i="2"/>
  <c r="G15" i="2"/>
  <c r="G60" i="2" l="1"/>
  <c r="G85" i="8"/>
  <c r="G86" i="8" s="1"/>
  <c r="F85" i="8"/>
  <c r="F86" i="8" s="1"/>
  <c r="E9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" i="8"/>
  <c r="E7" i="8"/>
  <c r="H11" i="8"/>
  <c r="H15" i="8"/>
  <c r="H19" i="8"/>
  <c r="H23" i="8"/>
  <c r="H27" i="8"/>
  <c r="H31" i="8"/>
  <c r="H35" i="8"/>
  <c r="H39" i="8"/>
  <c r="H43" i="8"/>
  <c r="H47" i="8"/>
  <c r="H51" i="8"/>
  <c r="H55" i="8"/>
  <c r="H59" i="8"/>
  <c r="H63" i="8"/>
  <c r="H67" i="8"/>
  <c r="H71" i="8"/>
  <c r="H75" i="8"/>
  <c r="H79" i="8"/>
  <c r="H83" i="8"/>
  <c r="H85" i="8" l="1"/>
  <c r="G895" i="2"/>
  <c r="G235" i="5" l="1"/>
  <c r="F14" i="2"/>
  <c r="F1" i="9" l="1"/>
  <c r="G3" i="9"/>
  <c r="G423" i="2" l="1"/>
  <c r="G759" i="2" l="1"/>
  <c r="G879" i="2"/>
  <c r="G869" i="2" l="1"/>
  <c r="G897" i="2"/>
  <c r="G910" i="2"/>
  <c r="G886" i="2" l="1"/>
  <c r="G849" i="2"/>
  <c r="G908" i="2"/>
  <c r="G836" i="2" l="1"/>
  <c r="G899" i="2" l="1"/>
  <c r="G872" i="2"/>
  <c r="G863" i="2"/>
  <c r="G906" i="2"/>
  <c r="G892" i="2" l="1"/>
  <c r="G5" i="7" l="1"/>
  <c r="G311" i="2"/>
  <c r="G49" i="3" l="1"/>
  <c r="G4" i="2"/>
  <c r="G233" i="5" l="1"/>
  <c r="G230" i="5"/>
  <c r="G227" i="5"/>
  <c r="G220" i="5"/>
  <c r="G224" i="5"/>
  <c r="G217" i="5"/>
  <c r="G169" i="5"/>
  <c r="G132" i="5"/>
  <c r="G214" i="5"/>
  <c r="G209" i="5"/>
  <c r="G206" i="5"/>
  <c r="G202" i="5"/>
  <c r="G198" i="5"/>
  <c r="G194" i="5"/>
  <c r="G190" i="5"/>
  <c r="G186" i="5"/>
  <c r="G182" i="5"/>
  <c r="G178" i="5"/>
  <c r="G174" i="5"/>
  <c r="G165" i="5"/>
  <c r="G161" i="5"/>
  <c r="G157" i="5"/>
  <c r="G153" i="5"/>
  <c r="G149" i="5"/>
  <c r="G145" i="5"/>
  <c r="G141" i="5"/>
  <c r="G137" i="5"/>
  <c r="G128" i="5"/>
  <c r="G124" i="5"/>
  <c r="G118" i="5"/>
  <c r="G114" i="5"/>
  <c r="G110" i="5"/>
  <c r="G106" i="5"/>
  <c r="G102" i="5"/>
  <c r="G98" i="5"/>
  <c r="G94" i="5"/>
  <c r="G91" i="5"/>
  <c r="G87" i="5"/>
  <c r="G83" i="5"/>
  <c r="G79" i="5"/>
  <c r="G75" i="5"/>
  <c r="G71" i="5"/>
  <c r="G67" i="5"/>
  <c r="G63" i="5"/>
  <c r="G59" i="5"/>
  <c r="G55" i="5"/>
  <c r="G51" i="5"/>
  <c r="G47" i="5"/>
  <c r="G43" i="5"/>
  <c r="G39" i="5"/>
  <c r="G35" i="5"/>
  <c r="G31" i="5"/>
  <c r="G27" i="5"/>
  <c r="G23" i="5"/>
  <c r="G19" i="5"/>
  <c r="G15" i="5"/>
  <c r="G11" i="5"/>
  <c r="G7" i="5"/>
  <c r="G123" i="5" l="1"/>
  <c r="G3" i="5"/>
  <c r="G2" i="5" s="1"/>
  <c r="G818" i="2"/>
  <c r="G821" i="2"/>
  <c r="G825" i="2"/>
  <c r="F1" i="5" l="1"/>
  <c r="G844" i="2"/>
  <c r="G839" i="2"/>
  <c r="G834" i="2"/>
  <c r="G831" i="2"/>
  <c r="G828" i="2"/>
  <c r="G815" i="2"/>
  <c r="G807" i="2"/>
  <c r="G805" i="2"/>
  <c r="G801" i="2"/>
  <c r="G803" i="2"/>
  <c r="G795" i="2"/>
  <c r="G787" i="2"/>
  <c r="G782" i="2"/>
  <c r="G777" i="2"/>
  <c r="G771" i="2"/>
  <c r="G770" i="2" l="1"/>
  <c r="G926" i="2"/>
  <c r="G916" i="2"/>
  <c r="G914" i="2"/>
  <c r="G527" i="2" l="1"/>
  <c r="G503" i="2"/>
  <c r="G707" i="2"/>
  <c r="G700" i="2" s="1"/>
  <c r="G613" i="2"/>
  <c r="G373" i="2"/>
  <c r="G647" i="2"/>
  <c r="G643" i="2"/>
  <c r="G628" i="2"/>
  <c r="G626" i="2"/>
  <c r="G496" i="2" l="1"/>
  <c r="G606" i="2"/>
  <c r="G671" i="2"/>
  <c r="G669" i="2"/>
  <c r="G666" i="2"/>
  <c r="G657" i="2"/>
  <c r="G585" i="2"/>
  <c r="G603" i="2" s="1"/>
  <c r="G583" i="2"/>
  <c r="G577" i="2"/>
  <c r="G538" i="2"/>
  <c r="G473" i="2"/>
  <c r="G485" i="2"/>
  <c r="G466" i="2" l="1"/>
  <c r="G531" i="2"/>
  <c r="G650" i="2"/>
  <c r="G463" i="2"/>
  <c r="G459" i="2"/>
  <c r="G446" i="2"/>
  <c r="G444" i="2"/>
  <c r="G441" i="2"/>
  <c r="G421" i="2"/>
  <c r="G411" i="2"/>
  <c r="G400" i="2"/>
  <c r="G394" i="2"/>
  <c r="G392" i="2"/>
  <c r="G377" i="2"/>
  <c r="J296" i="2"/>
  <c r="J291" i="2"/>
  <c r="G302" i="2" l="1"/>
  <c r="G304" i="2"/>
  <c r="G404" i="2"/>
  <c r="F2" i="2"/>
  <c r="G287" i="2"/>
  <c r="G280" i="2" s="1"/>
  <c r="G206" i="2"/>
  <c r="G199" i="2" s="1"/>
  <c r="G274" i="2"/>
  <c r="G267" i="2" s="1"/>
  <c r="G261" i="2"/>
  <c r="G264" i="2" s="1"/>
  <c r="G252" i="2"/>
  <c r="G259" i="2" s="1"/>
  <c r="G245" i="2"/>
  <c r="G230" i="2"/>
  <c r="G223" i="2" s="1"/>
  <c r="G193" i="2"/>
  <c r="G186" i="2" s="1"/>
  <c r="G154" i="2"/>
  <c r="G152" i="2"/>
  <c r="G150" i="2"/>
  <c r="G123" i="2"/>
  <c r="G238" i="2" l="1"/>
  <c r="G116" i="2"/>
  <c r="G121" i="2"/>
  <c r="G35" i="2"/>
  <c r="G28" i="2" s="1"/>
  <c r="G21" i="2"/>
  <c r="G14" i="2" s="1"/>
  <c r="G77" i="2" l="1"/>
  <c r="G4" i="7"/>
  <c r="G10" i="7"/>
  <c r="G13" i="7"/>
  <c r="J63" i="6"/>
  <c r="J62" i="6" s="1"/>
  <c r="J57" i="6"/>
  <c r="J56" i="6" s="1"/>
  <c r="J53" i="6"/>
  <c r="J52" i="6" s="1"/>
  <c r="J48" i="6"/>
  <c r="J8" i="6"/>
  <c r="G48" i="3"/>
  <c r="G45" i="3"/>
  <c r="G9" i="7" l="1"/>
  <c r="G1" i="7" s="1"/>
  <c r="G34" i="3"/>
  <c r="G52" i="3"/>
  <c r="G55" i="3"/>
  <c r="G77" i="3"/>
  <c r="G73" i="3"/>
  <c r="G71" i="3" l="1"/>
  <c r="H48" i="6"/>
  <c r="G148" i="3" l="1"/>
  <c r="I63" i="6" l="1"/>
  <c r="H63" i="6"/>
  <c r="I57" i="6"/>
  <c r="H57" i="6"/>
  <c r="I53" i="6"/>
  <c r="H53" i="6"/>
  <c r="I36" i="6"/>
  <c r="H36" i="6"/>
  <c r="I32" i="6"/>
  <c r="H32" i="6"/>
  <c r="I9" i="6"/>
  <c r="H9" i="6"/>
  <c r="H16" i="3" l="1"/>
  <c r="G4" i="3"/>
  <c r="G69" i="3"/>
  <c r="G59" i="3"/>
  <c r="J123" i="3"/>
  <c r="I123" i="3"/>
  <c r="J146" i="3"/>
  <c r="I146" i="3"/>
  <c r="J145" i="3"/>
  <c r="I145" i="3"/>
  <c r="J141" i="3"/>
  <c r="I141" i="3"/>
  <c r="J137" i="3"/>
  <c r="I137" i="3"/>
  <c r="J136" i="3"/>
  <c r="I136" i="3"/>
  <c r="J134" i="3"/>
  <c r="I134" i="3"/>
  <c r="H132" i="3"/>
  <c r="G121" i="3" l="1"/>
  <c r="J9" i="6"/>
  <c r="I48" i="6" l="1"/>
  <c r="J47" i="6" l="1"/>
  <c r="J46" i="6" s="1"/>
  <c r="J36" i="6"/>
  <c r="J35" i="6" s="1"/>
  <c r="J32" i="6"/>
  <c r="J31" i="6" s="1"/>
  <c r="J7" i="6" l="1"/>
  <c r="J4" i="6" s="1"/>
  <c r="G13" i="2" l="1"/>
  <c r="H44" i="3" l="1"/>
  <c r="H43" i="3"/>
  <c r="H149" i="3"/>
  <c r="G848" i="2"/>
  <c r="H74" i="3"/>
  <c r="H75" i="3"/>
  <c r="H78" i="3"/>
  <c r="H79" i="3"/>
  <c r="H80" i="3"/>
  <c r="H81" i="3"/>
  <c r="H82" i="3"/>
  <c r="H83" i="3"/>
  <c r="H84" i="3"/>
  <c r="G924" i="2"/>
  <c r="G922" i="2"/>
  <c r="G920" i="2"/>
  <c r="G918" i="2"/>
  <c r="H54" i="3"/>
  <c r="H53" i="3"/>
  <c r="H29" i="3"/>
  <c r="G1" i="2" l="1"/>
  <c r="H57" i="3"/>
  <c r="H146" i="3" l="1"/>
  <c r="H145" i="3"/>
  <c r="H143" i="3"/>
  <c r="H142" i="3"/>
  <c r="H141" i="3"/>
  <c r="H140" i="3"/>
  <c r="H139" i="3"/>
  <c r="H138" i="3"/>
  <c r="H137" i="3"/>
  <c r="H136" i="3"/>
  <c r="H135" i="3"/>
  <c r="H134" i="3"/>
  <c r="H133" i="3"/>
  <c r="H130" i="3"/>
  <c r="H129" i="3"/>
  <c r="H128" i="3"/>
  <c r="H127" i="3"/>
  <c r="H126" i="3"/>
  <c r="H125" i="3"/>
  <c r="H24" i="3"/>
  <c r="H23" i="3"/>
  <c r="H22" i="3"/>
  <c r="H21" i="3"/>
  <c r="H20" i="3"/>
  <c r="H19" i="3"/>
  <c r="H18" i="3"/>
  <c r="H123" i="3" l="1"/>
  <c r="G119" i="3" l="1"/>
  <c r="H15" i="3"/>
  <c r="H14" i="3"/>
  <c r="H51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36" i="3"/>
  <c r="G1" i="3" l="1"/>
  <c r="H1" i="2" s="1"/>
  <c r="I1" i="2" s="1"/>
</calcChain>
</file>

<file path=xl/sharedStrings.xml><?xml version="1.0" encoding="utf-8"?>
<sst xmlns="http://schemas.openxmlformats.org/spreadsheetml/2006/main" count="5798" uniqueCount="1900">
  <si>
    <t>Název akce</t>
  </si>
  <si>
    <t>Cestovné (tuzemské i zahraniční)</t>
  </si>
  <si>
    <t>Nákup materiálu jinde nezařazený</t>
  </si>
  <si>
    <t>Městská policie</t>
  </si>
  <si>
    <t>odbor kontroly a interního auditu</t>
  </si>
  <si>
    <t>celkem odbor kontroly a interního auditu</t>
  </si>
  <si>
    <t>odbor kancelář primátora</t>
  </si>
  <si>
    <t>celkem odbor kancelář primátora</t>
  </si>
  <si>
    <t xml:space="preserve">celkem </t>
  </si>
  <si>
    <t>Divadlo F.X.Šaldy</t>
  </si>
  <si>
    <t>Fond pro opravy a vybavení školských zařízení</t>
  </si>
  <si>
    <t>Fond pro opravy a vybavení kulturních zařízení</t>
  </si>
  <si>
    <t>E) Fondy oprav a investic příjmy</t>
  </si>
  <si>
    <t>F) Dotační fond města - příjmy</t>
  </si>
  <si>
    <t>C) Výdaje na hospodářskou činnost města</t>
  </si>
  <si>
    <t>C) Příjmy z hospodářské činnosti města</t>
  </si>
  <si>
    <t>D) Příjmy ze společností a podílů v nich</t>
  </si>
  <si>
    <t xml:space="preserve">B) Dotace </t>
  </si>
  <si>
    <t>Ekofond</t>
  </si>
  <si>
    <t>Sportovní fond</t>
  </si>
  <si>
    <t>F) Dotační fondy města</t>
  </si>
  <si>
    <t>celkem odbor ekonomiky</t>
  </si>
  <si>
    <t>Nákup ostatních služeb</t>
  </si>
  <si>
    <t>Služby pošt</t>
  </si>
  <si>
    <t>Splátka úroků kontokorent ČS</t>
  </si>
  <si>
    <t>Pojistné majetku města</t>
  </si>
  <si>
    <t>Rezerva</t>
  </si>
  <si>
    <t>ORG</t>
  </si>
  <si>
    <t>Platby daní a poplatků státnímu rozpočtu</t>
  </si>
  <si>
    <t>Daň z příjmu právnických osob za obce</t>
  </si>
  <si>
    <t>Úhrady sankcí jiným rozpočtům</t>
  </si>
  <si>
    <t>Příjmy z úroků Fond pro partnerskou spolupráci</t>
  </si>
  <si>
    <t>Příjmy z úroků Městský fond rozvoje bydlení</t>
  </si>
  <si>
    <t>Příjmy z úroků Fond pro podporu a rozvoj vzdělávání</t>
  </si>
  <si>
    <t>Příjmy z úroků Sportovní fond</t>
  </si>
  <si>
    <t>Příjmy z úroků Kulturní fond</t>
  </si>
  <si>
    <t>Příjmy z úroků Odpadní teplo zimní stadion</t>
  </si>
  <si>
    <t>Příjmy z úroků ČS dluhopis</t>
  </si>
  <si>
    <t>Příjmy z úroku Celoživotní vzdělávání</t>
  </si>
  <si>
    <t>Příjmy z úroků Praktické ověřování znalostí</t>
  </si>
  <si>
    <t>Příjmy z úroků Úspora spotřeby energií</t>
  </si>
  <si>
    <t>Příjmy z úroků ZBÚ EQUA bank</t>
  </si>
  <si>
    <t>Příjmy z úroků ČNB dotační</t>
  </si>
  <si>
    <t>Příjmy z úroků ČNB SFDI</t>
  </si>
  <si>
    <t>Příjmy z úroků Smuteční fond</t>
  </si>
  <si>
    <t>Příjmy z Ekofondu</t>
  </si>
  <si>
    <t>Příjmy z úroků Fond zdraví</t>
  </si>
  <si>
    <t>Příjmy z úroků Fond prevence</t>
  </si>
  <si>
    <t>Příjmy z úroků Podpora moderních forem výuky</t>
  </si>
  <si>
    <t>Příjmy z úroků PPF</t>
  </si>
  <si>
    <t>Podíl na zisku a z dividend  A. S. A.</t>
  </si>
  <si>
    <t>Daň z příjmu FO z kapitálových výnosů</t>
  </si>
  <si>
    <t>Daň z příjmu právnických osob</t>
  </si>
  <si>
    <t>Daň z přidané hodnoty</t>
  </si>
  <si>
    <t>Odvody - za odnětí půdy ze zeměď. půdního fondu</t>
  </si>
  <si>
    <t>Poplatky - za odnětí pozemků plnící funkci lesa</t>
  </si>
  <si>
    <t>Pokuty - ukládané ČIŽP</t>
  </si>
  <si>
    <t>Poplatky - správní</t>
  </si>
  <si>
    <t>Poplatky - znečišťování ovzduší</t>
  </si>
  <si>
    <t>Poplatky - psi</t>
  </si>
  <si>
    <t>Poplatky - lázeňský nebo rekreační pobyt</t>
  </si>
  <si>
    <t>Poplatky - užívání veřejného prostranství</t>
  </si>
  <si>
    <t>Poplatky - ubytovací kapacity</t>
  </si>
  <si>
    <t>Poplatky - místní - zrušené</t>
  </si>
  <si>
    <t>Odvody - výtěžek z provozování loterií</t>
  </si>
  <si>
    <t>Odvody - výherní hrací přístroje</t>
  </si>
  <si>
    <t>Pokuty - stavební přestupek občan</t>
  </si>
  <si>
    <t>Pokuta - živnostenské</t>
  </si>
  <si>
    <t>Pokuty - vozidla</t>
  </si>
  <si>
    <t>Pokuty - řidiči</t>
  </si>
  <si>
    <t>Pokuty - doprava</t>
  </si>
  <si>
    <t>Pokuty - přestupky doprava</t>
  </si>
  <si>
    <t>Pokuty - tombola</t>
  </si>
  <si>
    <t>Pokuty - státní památková péče</t>
  </si>
  <si>
    <t>Pokuty - výherní automaty</t>
  </si>
  <si>
    <t>Pokuty - ochrana přírody a krajiny</t>
  </si>
  <si>
    <t>Pokuty - voda</t>
  </si>
  <si>
    <t>Pokuty - lesní hospodářství</t>
  </si>
  <si>
    <t>Pokuty - odpady</t>
  </si>
  <si>
    <t>Pokuty - týrání zvířat</t>
  </si>
  <si>
    <t>Pokuty - ovzduší</t>
  </si>
  <si>
    <t>Pokuty - půdní fond</t>
  </si>
  <si>
    <t>Pokuty - kácení  stromů</t>
  </si>
  <si>
    <t>Pokuty - fyzické osoby</t>
  </si>
  <si>
    <t>Náklady řízení - životní prostředí</t>
  </si>
  <si>
    <t>Pokuty - vážení vozidel</t>
  </si>
  <si>
    <t>nedaňové příjmy</t>
  </si>
  <si>
    <t>kapitálové příjmy</t>
  </si>
  <si>
    <t>běžné výdaje</t>
  </si>
  <si>
    <t>kapitálové výdaje</t>
  </si>
  <si>
    <t>Daňové příjmy ze státního rozpočtu</t>
  </si>
  <si>
    <t>Daňové příjmy a poplatky upravené městem</t>
  </si>
  <si>
    <t>Správní poplatky</t>
  </si>
  <si>
    <t>Pravidelné dotace</t>
  </si>
  <si>
    <t>celkové podrobné příjmy viz část Hospodářská činnost města</t>
  </si>
  <si>
    <t>Příjmy z hospodáření</t>
  </si>
  <si>
    <t>Další příjmy</t>
  </si>
  <si>
    <t>Příjmy z refinancování dluhopisu 2 mld.</t>
  </si>
  <si>
    <t>Kladné úroky z provozních účtů města</t>
  </si>
  <si>
    <t>Příjmy z pokut</t>
  </si>
  <si>
    <t>Poskytnuté neinvestiční příspěvky a náhrady</t>
  </si>
  <si>
    <t>odbor právní a veřejných zakázek</t>
  </si>
  <si>
    <t>Pohoštění</t>
  </si>
  <si>
    <t>Služby - inzerce</t>
  </si>
  <si>
    <t>Služby - jednorázové prezentační akce</t>
  </si>
  <si>
    <t>Služby - monitoring</t>
  </si>
  <si>
    <t>Služby - výstavy a výzdoby</t>
  </si>
  <si>
    <t>Služby - partnerská města</t>
  </si>
  <si>
    <t>Věcné dary</t>
  </si>
  <si>
    <t>Veřejnoprávní smlouva - Frýdlant v Čechách</t>
  </si>
  <si>
    <t>Příjmy ostatní</t>
  </si>
  <si>
    <t>Drobný hmotný dlouhodobý majetek</t>
  </si>
  <si>
    <t>Opravy a udržování</t>
  </si>
  <si>
    <t>Platy zaměstnanců v pracovním poměru</t>
  </si>
  <si>
    <t>Ostatní osobní výdaje</t>
  </si>
  <si>
    <t>Povinné pojistné na veřejné zdravotní pojištění</t>
  </si>
  <si>
    <t>Ostatní povinné pojistné hrazené zaměstnavatelem</t>
  </si>
  <si>
    <t>Studená voda</t>
  </si>
  <si>
    <t>Teplo</t>
  </si>
  <si>
    <t>Elektrická energie</t>
  </si>
  <si>
    <t>Plyn</t>
  </si>
  <si>
    <t>Pohonné hmoty a maziva</t>
  </si>
  <si>
    <t>Nájemné</t>
  </si>
  <si>
    <t>Služby telekomunikací a radiokomunikací</t>
  </si>
  <si>
    <t>Nákup nápojů (podle zákoníku práce)</t>
  </si>
  <si>
    <t>Nákup materiálu - projekty prevence kriminality</t>
  </si>
  <si>
    <t>Nákup materiálu - kamerový systém</t>
  </si>
  <si>
    <t>Elektrická energie kamery</t>
  </si>
  <si>
    <t>Školení a vzdělávání strážníků</t>
  </si>
  <si>
    <t>Stravné</t>
  </si>
  <si>
    <t>Služby - kamerový systém</t>
  </si>
  <si>
    <t>Oprava městského kamerového systému</t>
  </si>
  <si>
    <t>Programové vybavení</t>
  </si>
  <si>
    <t>Poplatek ČTÚ - kamerový systém</t>
  </si>
  <si>
    <t>Služby - inzerce poplatky za zveřejnění</t>
  </si>
  <si>
    <t>Náhrady za náklady soudního řízení</t>
  </si>
  <si>
    <t>Nákup kolků</t>
  </si>
  <si>
    <t>Školení a vzdělávání</t>
  </si>
  <si>
    <t>Služby zpracování dat</t>
  </si>
  <si>
    <t>Účastnické poplatky na konferenci</t>
  </si>
  <si>
    <t>Dlouhodobý nehmotný majetek - věcná břemena</t>
  </si>
  <si>
    <t>Výkupy pozemků</t>
  </si>
  <si>
    <t>Odbor strategického rozvoje a dotací</t>
  </si>
  <si>
    <t>Odbor majetkové správy</t>
  </si>
  <si>
    <t>Znalečné</t>
  </si>
  <si>
    <t>Geometrické zaměřování</t>
  </si>
  <si>
    <t>Ostatní poskytované zálohy a jistiny</t>
  </si>
  <si>
    <t>Výkupy pozemků - SČE</t>
  </si>
  <si>
    <t>Splátka kupní ceny SK Ještěd</t>
  </si>
  <si>
    <t>Vybavení MŠ</t>
  </si>
  <si>
    <t>Vybavení ZŠ</t>
  </si>
  <si>
    <t>Splátka úroků - provedení základních opatření</t>
  </si>
  <si>
    <t>Energetický management</t>
  </si>
  <si>
    <t>Údržba kotelen a výměníků ZŠ</t>
  </si>
  <si>
    <t>Školy - provedení základních opatření</t>
  </si>
  <si>
    <t>Odbor správy veřejného majetku</t>
  </si>
  <si>
    <t>celkem odbor správy veřejného majetku</t>
  </si>
  <si>
    <t>Elektrická energie pro pozemní komunikace</t>
  </si>
  <si>
    <t>Nájemné za půdu - komunikace</t>
  </si>
  <si>
    <t>Havárie mosty - bezpečnostní opatření</t>
  </si>
  <si>
    <t>Nové názvy ulic</t>
  </si>
  <si>
    <t>Geometrické plány</t>
  </si>
  <si>
    <t>Projektová dokumentace - havárie mosty</t>
  </si>
  <si>
    <t>Údržba plochy letiště</t>
  </si>
  <si>
    <t>Zimní údržba včetně zimního a letního čištění</t>
  </si>
  <si>
    <t>odbor správy veřejného majetku</t>
  </si>
  <si>
    <t>Vojenské hřbitovy</t>
  </si>
  <si>
    <t>Opravy a údržba hřbitovů</t>
  </si>
  <si>
    <t>Nákup služeb hřbitovy</t>
  </si>
  <si>
    <t>Nákup materiálu hřbitovy</t>
  </si>
  <si>
    <t>Členské příspěvky</t>
  </si>
  <si>
    <t>Sběrný dvůr - smlouva</t>
  </si>
  <si>
    <t>Odtahy vozidel</t>
  </si>
  <si>
    <t>Opravy a udržování krematorium</t>
  </si>
  <si>
    <t>Drobné stavby - hřbitovy</t>
  </si>
  <si>
    <t>EKO KOM - sběr surovin</t>
  </si>
  <si>
    <t>Konsolidační položky  - Smuteční fond</t>
  </si>
  <si>
    <t>Příjem na běžný účet fondu - Smuteční fond</t>
  </si>
  <si>
    <t>Příjem na ZBÚ - Smuteční fond</t>
  </si>
  <si>
    <t>Odbor hlavního architekta</t>
  </si>
  <si>
    <t>Odbor ekologie a veřejného prostoru</t>
  </si>
  <si>
    <t>celkem odbor ekologie a veřejného prostoru</t>
  </si>
  <si>
    <t>Územně analytické podklady</t>
  </si>
  <si>
    <t>Studie</t>
  </si>
  <si>
    <t>Odvody - odpisy MŠ</t>
  </si>
  <si>
    <t>Odvody - odpisy ZŠ</t>
  </si>
  <si>
    <t>Odvody - odpisy Botanická zahrada</t>
  </si>
  <si>
    <t>Odvody - odpisy Zoologická zahrada</t>
  </si>
  <si>
    <t>Odvody - odpisy Divadlo F. X. Šaldy</t>
  </si>
  <si>
    <t>Odvody - odpisy Naivní divadlo</t>
  </si>
  <si>
    <t>Odvody - odpisy Dětské centrum Sluníčko</t>
  </si>
  <si>
    <t>Odvody - odpisy Centrum zdravotní a sociální péče</t>
  </si>
  <si>
    <t>Příspěvek Veletrh dětské knihy</t>
  </si>
  <si>
    <t>Koncerty a ostatní služby</t>
  </si>
  <si>
    <t>Bohemia Jazz Fest</t>
  </si>
  <si>
    <t>Neinv.přísp. zřízeným PO - MŠ Beruška - provoz</t>
  </si>
  <si>
    <t>Neinv.přísp. zřízeným PO - MŠ Beruška - energie</t>
  </si>
  <si>
    <t>Neinv.přísp. zřízeným PO - MŠ Beruška - odpisy</t>
  </si>
  <si>
    <t>Neinv.přísp. zřízeným PO - MŠ Čtyřlístek - provoz</t>
  </si>
  <si>
    <t>Neinv.přísp. zřízeným PO - MŠ Čtyřlístek - energie</t>
  </si>
  <si>
    <t>Neinv.přísp. zřízeným PO - MŠ Čtyřlístek - odpisy</t>
  </si>
  <si>
    <t>Neinv.přísp. zřízeným PO - MŠ Delfínek - provoz</t>
  </si>
  <si>
    <t>Neinv.přísp. zřízeným PO - MŠ Delfínek - energie</t>
  </si>
  <si>
    <t>Neinv.přísp. zřízeným PO - MŠ Delfínek - odpisy</t>
  </si>
  <si>
    <t>Neinv.přísp. zřízeným PO - MŠ Dětská - provoz</t>
  </si>
  <si>
    <t>Neinv.přísp. zřízeným PO - MŠ Dětská - energie</t>
  </si>
  <si>
    <t>Neinv.přísp. zřízeným PO - MŠ Dětská - odpisy</t>
  </si>
  <si>
    <t>Neinv.přísp. zřízeným PO - MŠ Hvězdička - provoz</t>
  </si>
  <si>
    <t>Neinv.přísp. zřízeným PO - MŠ Hvězdička - energie</t>
  </si>
  <si>
    <t>Neinv.přísp. zřízeným PO - MŠ Hvězdička - odpisy</t>
  </si>
  <si>
    <t>Neinv.přísp. zřízeným PO - MŠ Pastelka - provoz</t>
  </si>
  <si>
    <t>Neinv.přísp. zřízeným PO - MŠ Pastelka - energie</t>
  </si>
  <si>
    <t>Neinv.přísp. zřízeným PO - MŠ Pastelka - odpisy</t>
  </si>
  <si>
    <t>Neinv.přísp. zřízeným PO - MŠ Jablůňka - provoz</t>
  </si>
  <si>
    <t>Neinv.přísp. zřízeným PO - MŠ Jablůňka - energie</t>
  </si>
  <si>
    <t>Neinv.přísp. zřízeným PO - MŠ Jablůňka - odpisy</t>
  </si>
  <si>
    <t>Neinv.přísp. zřízeným PO - MŠ Jeřmanická - provoz</t>
  </si>
  <si>
    <t>Neinv.přísp. zřízeným PO - MŠ Jeřmanická - energie</t>
  </si>
  <si>
    <t>Neinv.přísp. zřízeným PO - MŠ Jeřmanická - odpisy</t>
  </si>
  <si>
    <t>Neinv.přísp. zřízeným PO - MŠ Jizerka - provoz</t>
  </si>
  <si>
    <t>Neinv.přísp. zřízeným PO - MŠ Jizerka - energie</t>
  </si>
  <si>
    <t>Neinv.přísp. zřízeným PO - MŠ Jizerka - odpisy</t>
  </si>
  <si>
    <t>Neinv.přísp. zřízeným PO - MŠ Kamarád - provoz</t>
  </si>
  <si>
    <t>Neinv.přísp. zřízeným PO - MŠ Kamarád - energie</t>
  </si>
  <si>
    <t>Neinv.přísp. zřízeným PO - MŠ Kamarád - odpisy</t>
  </si>
  <si>
    <t>Neinv.přísp. zřízeným PO - MŠ Klášterní - provoz</t>
  </si>
  <si>
    <t>Neinv.přísp. zřízeným PO - MŠ Klášterní - energie</t>
  </si>
  <si>
    <t>Neinv.přísp. zřízeným PO - MŠ Klášterní - odpisy</t>
  </si>
  <si>
    <t>Neinv.přísp. zřízeným PO - MŠ Klíček - provoz</t>
  </si>
  <si>
    <t>Neinv.přísp. zřízeným PO - MŠ Klíček - energie</t>
  </si>
  <si>
    <t>Neinv.přísp. zřízeným PO - MŠ Klíček - odpisy</t>
  </si>
  <si>
    <t>Neinv.přísp. zřízeným PO - MŠ Klubíčko - provoz</t>
  </si>
  <si>
    <t>Neinv.přísp. zřízeným PO - MŠ Klubíčko - energie</t>
  </si>
  <si>
    <t>Neinv.přísp. zřízeným PO - MŠ Klubíčko - odpisy</t>
  </si>
  <si>
    <t>Neinv.přísp. zřízeným PO - MŠ Korálek - provoz</t>
  </si>
  <si>
    <t>Neinv.přísp. zřízeným PO - MŠ Korálek - energie</t>
  </si>
  <si>
    <t>Neinv.přísp. zřízeným PO - MŠ Korálek - odpisy</t>
  </si>
  <si>
    <t>Neinv.přísp. zřízeným PO - MŠ Kytička - provoz</t>
  </si>
  <si>
    <t>Neinv.přísp. zřízeným PO - MŠ Kytička - energie</t>
  </si>
  <si>
    <t>Neinv.přísp. zřízeným PO - MŠ Kytička - odpisy</t>
  </si>
  <si>
    <t>Neinv.přísp. zřízeným PO - MŠ Malínek - provoz</t>
  </si>
  <si>
    <t>Neinv.přísp. zřízeným PO - MŠ Malínek - energie</t>
  </si>
  <si>
    <t>Neinv.přísp. zřízeným PO - MŠ Malínek - odpisy</t>
  </si>
  <si>
    <t>Neinv.přísp. zřízeným PO - MŠ Matoušova - provoz</t>
  </si>
  <si>
    <t>Neinv.přísp. zřízeným PO - MŠ Matoušova - energie</t>
  </si>
  <si>
    <t>Neinv.přísp. zřízeným PO - MŠ Matoušova - odpisy</t>
  </si>
  <si>
    <t>Neinv.přísp. zřízeným PO - MŠ Motýlek - provoz</t>
  </si>
  <si>
    <t>Neinv.přísp. zřízeným PO - MŠ Motýlek - energie</t>
  </si>
  <si>
    <t>Neinv.přísp. zřízeným PO - MŠ Motýlek - odpisy</t>
  </si>
  <si>
    <t>Neinv.přísp. zřízeným PO - MŠ Nad Přehradou - provoz</t>
  </si>
  <si>
    <t>Neinv.přísp. zřízeným PO - MŠ Nad Přehradou - energie</t>
  </si>
  <si>
    <t>Neinv.přísp. zřízeným PO - MŠ Nad Přehradou - odpisy</t>
  </si>
  <si>
    <t>Neinv.přísp. zřízeným PO - MŠ Pod Ještědem - provoz</t>
  </si>
  <si>
    <t>Neinv.přísp. zřízeným PO - MŠ Pod Ještědem - energie</t>
  </si>
  <si>
    <t>Neinv.přísp. zřízeným PO - MŠ Pod Ještědem - odpisy</t>
  </si>
  <si>
    <t>Neinv.přísp. zřízeným PO - MŠ Pohádka - provoz</t>
  </si>
  <si>
    <t>Neinv.přísp. zřízeným PO - MŠ Pohádka - energie</t>
  </si>
  <si>
    <t>Neinv.přísp. zřízeným PO - MŠ Pohádka - odpisy</t>
  </si>
  <si>
    <t>Neinv.přísp. zřízeným PO - MŠ Pramínek - provoz</t>
  </si>
  <si>
    <t>Neinv.přísp. zřízeným PO - MŠ Pramínek - energie</t>
  </si>
  <si>
    <t>Neinv.přísp. zřízeným PO - MŠ Pramínek - odpisy</t>
  </si>
  <si>
    <t>Neinv.přísp. zřízeným PO - MŠ Rolnička - provoz</t>
  </si>
  <si>
    <t>Neinv.přísp. zřízeným PO - MŠ Rolnička - energie</t>
  </si>
  <si>
    <t>Neinv.přísp. zřízeným PO - MŠ Rosnička - provoz</t>
  </si>
  <si>
    <t>Neinv.přísp. zřízeným PO - MŠ Rosnička - energie</t>
  </si>
  <si>
    <t>Neinv.přísp. zřízeným PO - MŠ Sedmikráska - provoz</t>
  </si>
  <si>
    <t>Neinv.přísp. zřízeným PO - MŠ Sedmikráska - energie</t>
  </si>
  <si>
    <t>Neinv.přísp. zřízeným PO - MŠ Sedmikráska - odpisy</t>
  </si>
  <si>
    <t>Neinv.přísp. zřízeným PO - MŠ Sluníčko - provoz</t>
  </si>
  <si>
    <t>Neinv.přísp. zřízeným PO - MŠ Sluníčko - energie</t>
  </si>
  <si>
    <t>Neinv.přísp. zřízeným PO - MŠ Sluníčko - odpisy</t>
  </si>
  <si>
    <t>Neinv.přísp. zřízeným PO - MŠ Srdíčko - provoz</t>
  </si>
  <si>
    <t>Neinv.přísp. zřízeným PO - MŠ Srdíčko - energie</t>
  </si>
  <si>
    <t>Neinv.přísp. zřízeným PO - MŠ Srdíčko - odpisy</t>
  </si>
  <si>
    <t>Neinv.přísp. zřízeným PO - MŠ Stromovka - provoz</t>
  </si>
  <si>
    <t>Neinv.přísp. zřízeným PO - MŠ Stromovka - energie</t>
  </si>
  <si>
    <t>Neinv.přísp. zřízeným PO - MŠ Stromovka - odpisy</t>
  </si>
  <si>
    <t>Neinv.přísp. zřízeným PO - MŠ U Bertíka - provoz</t>
  </si>
  <si>
    <t>Neinv.přísp. zřízeným PO - MŠ U Bertíka - energie</t>
  </si>
  <si>
    <t>Neinv.přísp. zřízeným PO - MŠ U Bertíka - odpisy</t>
  </si>
  <si>
    <t>Neinv.přísp. zřízeným PO - MŠ V Zahradě - provoz</t>
  </si>
  <si>
    <t>Neinv.přísp. zřízeným PO - MŠ V Zahradě - energie</t>
  </si>
  <si>
    <t>Neinv.přísp. zřízeným PO - MŠ V Zahradě - odpisy</t>
  </si>
  <si>
    <t>Neinv.přísp. zřízeným PO - ZŠ Aloisina výšina - provoz</t>
  </si>
  <si>
    <t>Neinv.přísp. zřízeným PO - ZŠ Aloisina výšina - energie</t>
  </si>
  <si>
    <t>Neinv.přísp. zřízeným PO - ZŠ Aloisina výšina - odpisy</t>
  </si>
  <si>
    <t>Neinv.přísp. zřízeným PO - ZŠ Barvířská - provoz</t>
  </si>
  <si>
    <t>Neinv.přísp. zřízeným PO - ZŠ Barvířská - energie</t>
  </si>
  <si>
    <t>Neinv.přísp. zřízeným PO - ZŠ Barvířská - odpisy</t>
  </si>
  <si>
    <t>Neinv.přísp. zřízeným PO - ZŠ Broumovská - provoz</t>
  </si>
  <si>
    <t>Neinv.přísp. zřízeným PO - ZŠ Broumovská - energie</t>
  </si>
  <si>
    <t>Neinv.přísp. zřízeným PO - ZŠ Broumovská - odpisy</t>
  </si>
  <si>
    <t xml:space="preserve">Neinv.přísp. zříz.PO - ZŠ Broumovská-stravování žáků </t>
  </si>
  <si>
    <t>Neinv.přísp. zřízeným PO - ZŠ Česká - provoz</t>
  </si>
  <si>
    <t>Neinv.přísp. zřízeným PO - ZŠ Česká - energie</t>
  </si>
  <si>
    <t>Neinv.přísp. zřízeným PO - ZŠ Česká - odpisy</t>
  </si>
  <si>
    <t>Neinv.přísp. zřízeným PO - ZŠ Dobiášova - provoz</t>
  </si>
  <si>
    <t>Neinv.přísp. zřízeným PO - ZŠ Dobiášova - energie</t>
  </si>
  <si>
    <t>Neinv.přísp. zřízeným PO - ZŠ Dobiášova - odpisy</t>
  </si>
  <si>
    <t>Neinv.přísp. zřízeným PO - ZŠ Husova - provoz</t>
  </si>
  <si>
    <t>Neinv.přísp. zřízeným PO - ZŠ Husova - energie</t>
  </si>
  <si>
    <t>Neinv.přísp. zřízeným PO - ZŠ Husova - odpisy</t>
  </si>
  <si>
    <t>Neinv.přísp. zřízeným PO - ZŠ Ještědská - provoz</t>
  </si>
  <si>
    <t>Neinv.přísp. zřízeným PO - ZŠ Ještědská - energie</t>
  </si>
  <si>
    <t>Neinv.přísp. zřízeným PO - ZŠ Ještědská - odpisy</t>
  </si>
  <si>
    <t>Neinv.přísp. zřízeným PO - ZŠ Kaplického - provoz</t>
  </si>
  <si>
    <t>Neinv.přísp. zřízeným PO - ZŠ Kaplického - energie</t>
  </si>
  <si>
    <t>Neinv.přísp. zřízeným PO - ZŠ Kaplického - odpisy</t>
  </si>
  <si>
    <t>Neinv.přísp. zřízeným PO - ZŠ Křižanská - provoz</t>
  </si>
  <si>
    <t>Neinv.přísp. zřízeným PO - ZŠ Křižanská - energie</t>
  </si>
  <si>
    <t>Neinv.přísp. zřízeným PO - ZŠ Křižanská - odpisy</t>
  </si>
  <si>
    <t>Neinv.přísp. zřízeným PO - ZŠ Lesní - provoz</t>
  </si>
  <si>
    <t>Neinv.přísp. zřízeným PO - ZŠ Lesní - energie</t>
  </si>
  <si>
    <t>Neinv.přísp. zřízeným PO - ZŠ Lesní - odpisy</t>
  </si>
  <si>
    <t>Neinv.přísp. zřízeným PO - ZŠ Na Výběžku - provoz</t>
  </si>
  <si>
    <t>Neinv.přísp. zřízeným PO - ZŠ Na Výběžku - energie</t>
  </si>
  <si>
    <t>Neinv.přísp. zřízeným PO - ZŠ Na Výběžku - odpisy</t>
  </si>
  <si>
    <t>Neinv.přísp. zřízeným PO - ZŠ nám. Míru - provoz</t>
  </si>
  <si>
    <t>Neinv.přísp. zřízeným PO - ZŠ nám. Míru - energie</t>
  </si>
  <si>
    <t>Neinv.přísp. zřízeným PO - ZŠ nám. Míru - odpisy</t>
  </si>
  <si>
    <t>Neinv.přísp. zřízeným PO - ZŠ nám. Míru - splátka HW, SW</t>
  </si>
  <si>
    <t>Neinv.přísp. zřízeným PO - ZŠ Oblačná - provoz</t>
  </si>
  <si>
    <t>Neinv.přísp. zřízeným PO - ZŠ Oblačná - energie</t>
  </si>
  <si>
    <t>Neinv.přísp. zřízeným PO - ZŠ Oblačná - odpisy</t>
  </si>
  <si>
    <t>Neinv.přísp. zřízeným PO - ZŠ Sokolovská - provoz</t>
  </si>
  <si>
    <t>Neinv.přísp. zřízeným PO - ZŠ Sokolovská - energie</t>
  </si>
  <si>
    <t>Neinv.přísp. zřízeným PO - ZŠ Sokolovská - odpisy</t>
  </si>
  <si>
    <t>Neinv.přísp. zřízeným PO - ZŠ Švermova - provoz</t>
  </si>
  <si>
    <t>Neinv.přísp. zřízeným PO - ZŠ Švermova - energie</t>
  </si>
  <si>
    <t>Neinv.přísp. zřízeným PO - ZŠ Švermova - odpisy</t>
  </si>
  <si>
    <t>Neinv.přísp. zřízeným PO - ZŠ U Soudu - provoz</t>
  </si>
  <si>
    <t>Neinv.přísp. zřízeným PO - ZŠ U Soudu - energie</t>
  </si>
  <si>
    <t>Neinv.přísp. zřízeným PO - ZŠ U Soudu - odpisy</t>
  </si>
  <si>
    <t>Neinv.přísp. zřízeným PO - ZŠ U Školy - provoz</t>
  </si>
  <si>
    <t>Neinv.přísp. zřízeným PO - ZŠ U Školy - energie</t>
  </si>
  <si>
    <t>Neinv.přísp. zřízeným PO - ZŠ U Školy - odpisy</t>
  </si>
  <si>
    <t>Neinv.přísp. zřízeným PO - ZŠ ul. 5. května - provoz</t>
  </si>
  <si>
    <t>Neinv.přísp. zřízeným PO - ZŠ ul. 5. května - energie</t>
  </si>
  <si>
    <t>Neinv.přísp. zřízeným PO - ZŠ ul. 5. května - odpisy</t>
  </si>
  <si>
    <t>Neinv.přísp. zřízeným PO - ZŠ Vrchlického - provoz</t>
  </si>
  <si>
    <t>Neinv.přísp. zřízeným PO - ZŠ Vrchlického - energie</t>
  </si>
  <si>
    <t>Neinv.přísp. zřízeným PO - ZŠ Vrchlického - odpisy</t>
  </si>
  <si>
    <t>Neinv.přísp. zřízeným PO - ZŠaZUŠ Jabloňová- provoz</t>
  </si>
  <si>
    <t>Neinv.přísp. zřízeným PO - ZŠaZUŠ Jabloňová- energie</t>
  </si>
  <si>
    <t>Neinv.přísp. zřízeným PO - ZŠaZUŠ Jabloňová- odpisy</t>
  </si>
  <si>
    <t>Neinv.přísp. zřízeným PO - ZUŠ Frýdlantská - provoz</t>
  </si>
  <si>
    <t>Neinv.přísp. zřízeným PO - ZUŠ Frýdlantská - odpisy</t>
  </si>
  <si>
    <t>Poplatky - zkoušky řidičské oprávnění</t>
  </si>
  <si>
    <t>Sběr zrušených registračních značek</t>
  </si>
  <si>
    <t>Poplatky - výkon přestupkové agendy od obcí</t>
  </si>
  <si>
    <t>Přijaté nekapitálové příspěvky a náhrady</t>
  </si>
  <si>
    <t>Kancelář tajemníka</t>
  </si>
  <si>
    <t>Ostatní platy</t>
  </si>
  <si>
    <t>Odstupné</t>
  </si>
  <si>
    <t>Dispoziční fond</t>
  </si>
  <si>
    <t>Péče o zaměstnance</t>
  </si>
  <si>
    <t>Ochranné pomůcky</t>
  </si>
  <si>
    <t>Refundace mezd dobrovolných hasičů</t>
  </si>
  <si>
    <t>Nákup materiálu - hasičská mládež - ceny</t>
  </si>
  <si>
    <t>Zdravotní prevence (závodní lékař)</t>
  </si>
  <si>
    <t>Údržba a opravy požární techniky a budov</t>
  </si>
  <si>
    <t>Pohoštění - ochranné nápoje u požárů</t>
  </si>
  <si>
    <t>Kopírovací služby</t>
  </si>
  <si>
    <t>Odvoz odpadu</t>
  </si>
  <si>
    <t>Revize</t>
  </si>
  <si>
    <t>Výroba razítek</t>
  </si>
  <si>
    <t>Praní a čištění prádla</t>
  </si>
  <si>
    <t>Oprava aut</t>
  </si>
  <si>
    <t>Opravy elektrospotřebičů a kancelářské techniky</t>
  </si>
  <si>
    <t>Dálniční známky</t>
  </si>
  <si>
    <t>Péče o chráněné stromy a biotopy</t>
  </si>
  <si>
    <t>Odstraňování odpadů v mimořádných případech</t>
  </si>
  <si>
    <t>Výkon rozhodnutí</t>
  </si>
  <si>
    <t>Povodňový plán</t>
  </si>
  <si>
    <t>Umístění zvířete do náhradní péče</t>
  </si>
  <si>
    <t>Výpis z katastru nemovitostí</t>
  </si>
  <si>
    <t>Překlady soudních rozhodnutí</t>
  </si>
  <si>
    <t>Věcné dary - sociálně výchovný cyklus</t>
  </si>
  <si>
    <t>Nákup receptů a žádanek s modrým pruhem</t>
  </si>
  <si>
    <t>Provoz a správa IS MML</t>
  </si>
  <si>
    <t>Elektronické zastupitelstvo</t>
  </si>
  <si>
    <t>Datové schránky</t>
  </si>
  <si>
    <t>IOP09 administrace projektu</t>
  </si>
  <si>
    <t>celkem odbor informatiky a řízení procesů</t>
  </si>
  <si>
    <t>celkem odbor dopravy</t>
  </si>
  <si>
    <t>celkem odbor sociální péče</t>
  </si>
  <si>
    <t>celkem odbor správní a živnostenský</t>
  </si>
  <si>
    <t>celkem odbor životního prostředí</t>
  </si>
  <si>
    <t>Naivní divadlo</t>
  </si>
  <si>
    <t>Botanická zahrada</t>
  </si>
  <si>
    <t>ZOO</t>
  </si>
  <si>
    <t>Základní školy</t>
  </si>
  <si>
    <t>Mateřské školy</t>
  </si>
  <si>
    <t>Centrum zdravotní a sociální péče</t>
  </si>
  <si>
    <t>Dětské centrum Sluníčko</t>
  </si>
  <si>
    <t>sponzorské dary do dotačních fondů města přijaté</t>
  </si>
  <si>
    <t>celkem odbor právní a veřejných zakázek</t>
  </si>
  <si>
    <t>Nákup materiálu - Daruma zvukové nosiče</t>
  </si>
  <si>
    <t>Elektrická energie Skate park</t>
  </si>
  <si>
    <t>Nájemné pozemku Lesy ČR</t>
  </si>
  <si>
    <t>Nájemné infocedule</t>
  </si>
  <si>
    <t>Nájemné Daruma</t>
  </si>
  <si>
    <t>Rezervační systém - licence</t>
  </si>
  <si>
    <t>Rezervační systém - správa</t>
  </si>
  <si>
    <t>Koncesní smlouva - Městský stadion Liberec</t>
  </si>
  <si>
    <t>Rozvoj cestovního ruchu</t>
  </si>
  <si>
    <t>Prezentace v časopisech a médiích</t>
  </si>
  <si>
    <t>Veletrhy a výstavy</t>
  </si>
  <si>
    <t>Banka foto a video</t>
  </si>
  <si>
    <t>Odborné překlady</t>
  </si>
  <si>
    <t>Dny evropského dědictví</t>
  </si>
  <si>
    <t>Prezentace SML na akcích</t>
  </si>
  <si>
    <t>Liberecký zpravodaj + přílohy</t>
  </si>
  <si>
    <t>Dračí lodě</t>
  </si>
  <si>
    <t>Edice a reedice - propagace</t>
  </si>
  <si>
    <t>Turistické informační centrum</t>
  </si>
  <si>
    <t>Aranžerské služby</t>
  </si>
  <si>
    <t>Průvodce</t>
  </si>
  <si>
    <t>Plán oprav - Stadion FC Slovan</t>
  </si>
  <si>
    <t>Plán oprav - Městský stadion (sportpark)</t>
  </si>
  <si>
    <t>Dárkovina</t>
  </si>
  <si>
    <t>Plavecký bazén - příspěvek na hygienu a bezpečnost</t>
  </si>
  <si>
    <t>Plavecký bazén - příspěvek na opravy a údržbu</t>
  </si>
  <si>
    <t>Plavecký bazén přístavba - příspěvek média</t>
  </si>
  <si>
    <t>celkové podrobné výdaje viz část Hospodářská činnost města</t>
  </si>
  <si>
    <t xml:space="preserve">provoz </t>
  </si>
  <si>
    <t>energie</t>
  </si>
  <si>
    <t>odpisy</t>
  </si>
  <si>
    <t>Příjmy - dotace na výkon státní správy ze státního rozpočtu</t>
  </si>
  <si>
    <t>A) Daňové příjmy města a poplatky</t>
  </si>
  <si>
    <t>G) Financování, kladné úroky apod.</t>
  </si>
  <si>
    <t>H) Pokuty a ostatní příjmy, jinde nezařazené</t>
  </si>
  <si>
    <t>očekávaný výsledek hospodaření:</t>
  </si>
  <si>
    <t>SU</t>
  </si>
  <si>
    <t>AU</t>
  </si>
  <si>
    <t>UZ</t>
  </si>
  <si>
    <t>ORJ</t>
  </si>
  <si>
    <t>Text</t>
  </si>
  <si>
    <t>518</t>
  </si>
  <si>
    <t>0100</t>
  </si>
  <si>
    <t>000000000</t>
  </si>
  <si>
    <t>0000000001</t>
  </si>
  <si>
    <t>0110</t>
  </si>
  <si>
    <t>501</t>
  </si>
  <si>
    <t>502</t>
  </si>
  <si>
    <t>0120</t>
  </si>
  <si>
    <t>511</t>
  </si>
  <si>
    <t>0020450000000</t>
  </si>
  <si>
    <t>R-spotřeba materiálu, VHČ-svép.opravy bytů</t>
  </si>
  <si>
    <t>0020451000000</t>
  </si>
  <si>
    <t>R-spotřeba materiálu, VHČ-drobný materiál</t>
  </si>
  <si>
    <t>0121</t>
  </si>
  <si>
    <t>0020452000000</t>
  </si>
  <si>
    <t>R-spotř.mat.,VHČ-drobný materiál CZaSP</t>
  </si>
  <si>
    <t>0125</t>
  </si>
  <si>
    <t>0020453000000</t>
  </si>
  <si>
    <t>R-spotř.mat.,VHČ-drobný materiál-holobyty</t>
  </si>
  <si>
    <t>0131</t>
  </si>
  <si>
    <t>0020845000000</t>
  </si>
  <si>
    <t>R-spotř.mat.VHČ-oprava spol.prostor CZaSP</t>
  </si>
  <si>
    <t>0140</t>
  </si>
  <si>
    <t>0020495000000</t>
  </si>
  <si>
    <t>R -  Spotřeba materiálu, VHČ - ost.mat.nevyúčt.náj</t>
  </si>
  <si>
    <t>0150</t>
  </si>
  <si>
    <t>0020496000000</t>
  </si>
  <si>
    <t>R - Spotřeba energie</t>
  </si>
  <si>
    <t>0020454000000</t>
  </si>
  <si>
    <t>0111</t>
  </si>
  <si>
    <t>0020846000000</t>
  </si>
  <si>
    <t>R-opravy a udržování CZaSP</t>
  </si>
  <si>
    <t>0020455000000</t>
  </si>
  <si>
    <t>0020456000000</t>
  </si>
  <si>
    <t>R-opravy a udržování-opravy bytů</t>
  </si>
  <si>
    <t>0145</t>
  </si>
  <si>
    <t>0020457000000</t>
  </si>
  <si>
    <t>R-opravy a udržování-opravy holobyty</t>
  </si>
  <si>
    <t>0020458000000</t>
  </si>
  <si>
    <t>R-opravy a udržování-havarijní opravy</t>
  </si>
  <si>
    <t>0160</t>
  </si>
  <si>
    <t>0020459000000</t>
  </si>
  <si>
    <t>0170</t>
  </si>
  <si>
    <t>0020460000000</t>
  </si>
  <si>
    <t>0020461000000</t>
  </si>
  <si>
    <t>R-ostatní služby-deratizace</t>
  </si>
  <si>
    <t>0020466000000</t>
  </si>
  <si>
    <t>R-ostatní služby-ostatní</t>
  </si>
  <si>
    <t>0190</t>
  </si>
  <si>
    <t>0020468000000</t>
  </si>
  <si>
    <t>R-ostatní služby-ostatní služby holobyty</t>
  </si>
  <si>
    <t>0200</t>
  </si>
  <si>
    <t>0020469000000</t>
  </si>
  <si>
    <t>R-ostatní služby - 192 b.j.</t>
  </si>
  <si>
    <t>0220</t>
  </si>
  <si>
    <t>0020471000000</t>
  </si>
  <si>
    <t>R-ostatní služby - Krejčího ul. 1175-1178</t>
  </si>
  <si>
    <t>504</t>
  </si>
  <si>
    <t>0101</t>
  </si>
  <si>
    <t>0020476000000</t>
  </si>
  <si>
    <t>Nákup zboží MIC - VHČ</t>
  </si>
  <si>
    <t>0020462000000</t>
  </si>
  <si>
    <t>R-ostatní služby-BD Vlnařská Harcov</t>
  </si>
  <si>
    <t>0130</t>
  </si>
  <si>
    <t>0020463000000</t>
  </si>
  <si>
    <t>R-ostatní služby-náklady na bankovní služby</t>
  </si>
  <si>
    <t>0020464000000</t>
  </si>
  <si>
    <t>R-ostatní služby-poštovné, SIPO</t>
  </si>
  <si>
    <t>0020465000000</t>
  </si>
  <si>
    <t>R-ostatní služby-soudní výlohy</t>
  </si>
  <si>
    <t>0180</t>
  </si>
  <si>
    <t>0020467000000</t>
  </si>
  <si>
    <t>R-ostatní služby-BD Stadion</t>
  </si>
  <si>
    <t>0210</t>
  </si>
  <si>
    <t>0020470000000</t>
  </si>
  <si>
    <t>R-ostatní služby - podíl na nákladech společn.</t>
  </si>
  <si>
    <t>602</t>
  </si>
  <si>
    <t>0010155000000</t>
  </si>
  <si>
    <t>604</t>
  </si>
  <si>
    <t>0010188000000</t>
  </si>
  <si>
    <t>Výnosy z prodeje služeb - reklamní plochy</t>
  </si>
  <si>
    <t>603</t>
  </si>
  <si>
    <t>odbor majetkové správy</t>
  </si>
  <si>
    <t>výnosy z prodeje služeb – reklamní plochy</t>
  </si>
  <si>
    <t xml:space="preserve"> </t>
  </si>
  <si>
    <t>0010108000000</t>
  </si>
  <si>
    <t>Výnosy z prodeje služeb - průvodci</t>
  </si>
  <si>
    <t>0010109000000</t>
  </si>
  <si>
    <t>Výnosy z prodeje zboží - vstupenky</t>
  </si>
  <si>
    <t>0010110000000</t>
  </si>
  <si>
    <t>0010121000000</t>
  </si>
  <si>
    <t>R - výnosy z pronájmu - nájemné byty</t>
  </si>
  <si>
    <t>0010122000000</t>
  </si>
  <si>
    <t>R - výnosy z pronájmu - nájemné nebyt.prostory</t>
  </si>
  <si>
    <t xml:space="preserve">Mateřská škola "Beruška", Liberec, Na Pískovně 761/3 </t>
  </si>
  <si>
    <t>Mateřská škola "Čtyřlístek", Liberec, Tovačovského 166/27</t>
  </si>
  <si>
    <t>Mateřská škola "Delfínek", Liberec, Nezvalova 661/20</t>
  </si>
  <si>
    <t>Příjmy - výnosy z amortizačního fondu</t>
  </si>
  <si>
    <t>Pokuty - vlastníci vozidel</t>
  </si>
  <si>
    <t>Příjmy z úroků příjmový ČS - příjmový</t>
  </si>
  <si>
    <t>Pokuty - bezpečnost a veřejný pořádek (Městská policie)</t>
  </si>
  <si>
    <t>Daň z příjmu FO vybírané srážkou - zaměstnanci</t>
  </si>
  <si>
    <t>Daň z příjmu FO ze závislé činnosti podle počtu zaměstnanců.</t>
  </si>
  <si>
    <t>Daň z příjmu OSVČ podle počtu obyvatel</t>
  </si>
  <si>
    <t>Daň z příjmu OSVČ podle bydliště podnikatele</t>
  </si>
  <si>
    <t>Poplatky - sběr, přeprava a třídění komunálního odpadů</t>
  </si>
  <si>
    <t>Příjmy - odvod z hospodářské činnosti města</t>
  </si>
  <si>
    <t>Úrokový výnos z půjčky pro Sportovní areál Liberec, s.r.o.</t>
  </si>
  <si>
    <t>Ostatní investiční příjmy jinde nezařazené - Sportovní areál Liberec</t>
  </si>
  <si>
    <t>Příjmy - splátky půjčených prostředků od Sportovní areál Ještěd, a. s.</t>
  </si>
  <si>
    <t>Pokuty - stavební delikt (podnikající právnická a fyzická osoba)</t>
  </si>
  <si>
    <t>EKO KOM - elektrošrot</t>
  </si>
  <si>
    <t>Knihy, učební pomůcky a tisk</t>
  </si>
  <si>
    <t>Konzultační, poradenské a právní služby</t>
  </si>
  <si>
    <t>Poplatky rozhlas, televize</t>
  </si>
  <si>
    <t>Příjmy z úroků - výdajový v KB</t>
  </si>
  <si>
    <t>Příjmy z úroků - základní v KB</t>
  </si>
  <si>
    <t>Příjmy z úroků - základní v ČS</t>
  </si>
  <si>
    <t>Příjmy z úroků - výdajový v ČS</t>
  </si>
  <si>
    <t>Příjmy z úroků - příjmový v KB</t>
  </si>
  <si>
    <t>Příjmy z úroků - příjmový v ČS</t>
  </si>
  <si>
    <t>celkem odbor majetkové správy</t>
  </si>
  <si>
    <t>Skate park - údržba a opravy</t>
  </si>
  <si>
    <t>Rozpočet 2016 Příjmy</t>
  </si>
  <si>
    <t>ODPA</t>
  </si>
  <si>
    <t>POL</t>
  </si>
  <si>
    <t>Název odboru /oddělení/ORJ2</t>
  </si>
  <si>
    <t>návrh rozpočtu na rok 2016</t>
  </si>
  <si>
    <t>rozpočet schválený na rok 2015</t>
  </si>
  <si>
    <t>rozpočet upravený na rok 2015</t>
  </si>
  <si>
    <t>0010057000000</t>
  </si>
  <si>
    <t>odbor ekonomiky/0003001210029</t>
  </si>
  <si>
    <t>0010058000000</t>
  </si>
  <si>
    <t>0010059000000</t>
  </si>
  <si>
    <t>0010060000000</t>
  </si>
  <si>
    <t>0010061000000</t>
  </si>
  <si>
    <t>0010062000000</t>
  </si>
  <si>
    <t>0010063000000</t>
  </si>
  <si>
    <t>0010052000000</t>
  </si>
  <si>
    <t>0010053000000</t>
  </si>
  <si>
    <t>0010064000000</t>
  </si>
  <si>
    <t>0010065000000</t>
  </si>
  <si>
    <t>0010054000000</t>
  </si>
  <si>
    <t>Daň  z věcí nemovitých</t>
  </si>
  <si>
    <t>0010055000000</t>
  </si>
  <si>
    <t>0010066000000</t>
  </si>
  <si>
    <t>0010067000000</t>
  </si>
  <si>
    <t>0010068000000</t>
  </si>
  <si>
    <t>0010069000000</t>
  </si>
  <si>
    <t>Příjmy - z úhrad dobývacího prostoru a vydobytých nerostů</t>
  </si>
  <si>
    <t>0010070000000</t>
  </si>
  <si>
    <t>0010071000000</t>
  </si>
  <si>
    <t>0010072000000</t>
  </si>
  <si>
    <t>0010144000000</t>
  </si>
  <si>
    <t>0010145000000</t>
  </si>
  <si>
    <t>0010073000000</t>
  </si>
  <si>
    <t>0010074000000</t>
  </si>
  <si>
    <t>0010075000000</t>
  </si>
  <si>
    <t>0010076000000</t>
  </si>
  <si>
    <t>0010078000000</t>
  </si>
  <si>
    <t>0010077000000</t>
  </si>
  <si>
    <t>0010079000000</t>
  </si>
  <si>
    <t>0010080000000</t>
  </si>
  <si>
    <t>0010081000000</t>
  </si>
  <si>
    <t>0010082000000</t>
  </si>
  <si>
    <t>0010083000000</t>
  </si>
  <si>
    <t>0010084000000</t>
  </si>
  <si>
    <t>0010085000000</t>
  </si>
  <si>
    <t>0010086000000</t>
  </si>
  <si>
    <t>odbor ekonomiky/0003001210028</t>
  </si>
  <si>
    <t>0010042000000</t>
  </si>
  <si>
    <t>0010043000000</t>
  </si>
  <si>
    <t>0010044000000</t>
  </si>
  <si>
    <t>0010045000000</t>
  </si>
  <si>
    <t>0010046000000</t>
  </si>
  <si>
    <t>0010047000000</t>
  </si>
  <si>
    <t>0010048000000</t>
  </si>
  <si>
    <t>0010049000000</t>
  </si>
  <si>
    <t>0010050000000</t>
  </si>
  <si>
    <t>0010051000000</t>
  </si>
  <si>
    <t>0010056000000</t>
  </si>
  <si>
    <t>0010096000000</t>
  </si>
  <si>
    <t>odbor hlavního architekta/000400150000</t>
  </si>
  <si>
    <t>Příjmy - z prodeje služeb a výrobků (teplárenské zařízení)</t>
  </si>
  <si>
    <t xml:space="preserve">Příjmy - z prodeje služeb a výrobků </t>
  </si>
  <si>
    <t>oddělení školství a kultury/000500170039</t>
  </si>
  <si>
    <t>0010315000000</t>
  </si>
  <si>
    <t>Příjmy z pronájmu ostatních nemovitostí</t>
  </si>
  <si>
    <t>0010087000000</t>
  </si>
  <si>
    <t>0010088000000</t>
  </si>
  <si>
    <t>0010092000000</t>
  </si>
  <si>
    <t>0010091000000</t>
  </si>
  <si>
    <t>0010090000000</t>
  </si>
  <si>
    <t>0010089000000</t>
  </si>
  <si>
    <t>Dotace jednorázové pod smlouvou, příjem v roce 2016</t>
  </si>
  <si>
    <t>0010186000000</t>
  </si>
  <si>
    <t>Přijaté neinvestiční transfery od obcí</t>
  </si>
  <si>
    <t>0010093000000</t>
  </si>
  <si>
    <t xml:space="preserve">oddělení humanitní/000500170040 </t>
  </si>
  <si>
    <t>0010094000000</t>
  </si>
  <si>
    <t>0010153000000</t>
  </si>
  <si>
    <t>Příjmy - obecní mrtví</t>
  </si>
  <si>
    <t>Původní rozpočet schválený 2015</t>
  </si>
  <si>
    <t>Rozpočet po úpravách 2015</t>
  </si>
  <si>
    <t>NÁVRH 2016</t>
  </si>
  <si>
    <t>Vedlejší hospodářská činnost města (VHČ) - návrh 2016</t>
  </si>
  <si>
    <t>oddělení humanitní/000500170040</t>
  </si>
  <si>
    <t>kancelář primátora/000100020000</t>
  </si>
  <si>
    <t>odbor dopravy/000200100000</t>
  </si>
  <si>
    <t>0010098000000</t>
  </si>
  <si>
    <t>odbor správní a živnostenský/000200080000</t>
  </si>
  <si>
    <t>0010097000000</t>
  </si>
  <si>
    <t>stavební úřad/000200060000</t>
  </si>
  <si>
    <t>0019501000000</t>
  </si>
  <si>
    <t>oddělení komunikace a informace/000200050007</t>
  </si>
  <si>
    <t>0010095000000</t>
  </si>
  <si>
    <t>oddělení krizového řízení/000200050008</t>
  </si>
  <si>
    <t>oddělení kurátorské činnosti/000200090022</t>
  </si>
  <si>
    <t>odbor životního prostředí/000200070000</t>
  </si>
  <si>
    <t>0010001000000</t>
  </si>
  <si>
    <t>Městská policie/000110000000</t>
  </si>
  <si>
    <t>0010170000000</t>
  </si>
  <si>
    <t>Příjmy  z poskytování služeb - dopravní výchova</t>
  </si>
  <si>
    <t>Příjmy z prodeje pozemků</t>
  </si>
  <si>
    <t>oddělení rozvojové koncepce/000300140032</t>
  </si>
  <si>
    <t>Příjmy z pronájmu pozemků</t>
  </si>
  <si>
    <t>oddělení provozu a správy budov/000200050009</t>
  </si>
  <si>
    <t>odd. majetkové evidence a dispozic/000600130030</t>
  </si>
  <si>
    <t>0010317000000</t>
  </si>
  <si>
    <t>0010260000000</t>
  </si>
  <si>
    <t>Příjmy z prodeje ostatních nemovitostí</t>
  </si>
  <si>
    <t>0010318000000</t>
  </si>
  <si>
    <t>0010314000000</t>
  </si>
  <si>
    <t>Ostatní příjmy z vlastní činnosti</t>
  </si>
  <si>
    <t>VHČ NÁKLADY_2016</t>
  </si>
  <si>
    <t>oddělení městské informační centrum/000500160038</t>
  </si>
  <si>
    <t>Výnosy za prodej zboží - prodej propagačních materiálů</t>
  </si>
  <si>
    <t>oddělení správy objektů a zařízení/000600130031</t>
  </si>
  <si>
    <t>R-opravy a udržování-opravy domů v kompetenci správce</t>
  </si>
  <si>
    <t>R-opravy a udržování-opravy domů se souhlasem</t>
  </si>
  <si>
    <t>R-opravy a udržování-výměna zařizovacích předmětů</t>
  </si>
  <si>
    <t>R-opravy a udržování-opravy zařizovacích předmětů</t>
  </si>
  <si>
    <t>oddělení správy objektů a zařízení/000300130031</t>
  </si>
  <si>
    <t>Přijaté nekapitálové příspěvky a náhrady (přefakturace)</t>
  </si>
  <si>
    <t>0010254000000</t>
  </si>
  <si>
    <t>Odvody - odpisy Městské lesy</t>
  </si>
  <si>
    <t>odbor ekologie a veřejného prostoru/000400180000</t>
  </si>
  <si>
    <t>Příjmy z pronájmu pozemků (Gesta)</t>
  </si>
  <si>
    <t>0010004000000</t>
  </si>
  <si>
    <t>0010005000000</t>
  </si>
  <si>
    <t>0010034000000</t>
  </si>
  <si>
    <t>Příjmy - ostatní nedaňové</t>
  </si>
  <si>
    <t>oddělení cestovního ruchu a sportu/000500160037</t>
  </si>
  <si>
    <t>Výnosy z prodeje služeb - reklama na sloupech veř. osv.</t>
  </si>
  <si>
    <t>oddělení technické správy/000600040003</t>
  </si>
  <si>
    <t>oddělení majetkové evidence a dispozic/000600130030</t>
  </si>
  <si>
    <t>Příjmy z pronájmu ostatních nemovitostí (LIKREM)</t>
  </si>
  <si>
    <t>0010002000009</t>
  </si>
  <si>
    <t>0010003000009</t>
  </si>
  <si>
    <t>0010185000000</t>
  </si>
  <si>
    <t>Příjmy za služby - hřbitovní místa</t>
  </si>
  <si>
    <t>0010184000000</t>
  </si>
  <si>
    <t>Příjmy z pronájmu hřbitovních míst</t>
  </si>
  <si>
    <t>0010163000000</t>
  </si>
  <si>
    <t>Příspěvek na provozní ztrátu (z KÚLK - DPMLJ)</t>
  </si>
  <si>
    <t>0010278000000</t>
  </si>
  <si>
    <t>Příspěvek na provozní ztrátu - drážní doprava</t>
  </si>
  <si>
    <t>0010177000000</t>
  </si>
  <si>
    <t>Příjem - z pronájmu automatu na svíčky</t>
  </si>
  <si>
    <t>Příjem - parkovací systém</t>
  </si>
  <si>
    <t>G) Financování</t>
  </si>
  <si>
    <t>odbor ekonomiky/000300120027</t>
  </si>
  <si>
    <t>0010007000000</t>
  </si>
  <si>
    <t>0010008000000</t>
  </si>
  <si>
    <t>0010009000000</t>
  </si>
  <si>
    <t>0010010000000</t>
  </si>
  <si>
    <t>0010011000000</t>
  </si>
  <si>
    <t>0010012000003</t>
  </si>
  <si>
    <t>0010013000007</t>
  </si>
  <si>
    <t>0010014000004</t>
  </si>
  <si>
    <t>0010015000008</t>
  </si>
  <si>
    <t>0010016000006</t>
  </si>
  <si>
    <t>0010017000011</t>
  </si>
  <si>
    <t>Příjmy z úroků Fond pro opravy a vybavení školských zařízení</t>
  </si>
  <si>
    <t>0010018000000</t>
  </si>
  <si>
    <t>Příjmy z úroků Fond pro opravy a vybavení kulturních zařízení</t>
  </si>
  <si>
    <t>0010019000012</t>
  </si>
  <si>
    <t>0010020000000</t>
  </si>
  <si>
    <t>0010021000000</t>
  </si>
  <si>
    <t>0010022000000</t>
  </si>
  <si>
    <t>0010023000000</t>
  </si>
  <si>
    <t>0010024000000</t>
  </si>
  <si>
    <t>Příjmy z úroků Operační program konkurenceschopnost</t>
  </si>
  <si>
    <t>0010025000000</t>
  </si>
  <si>
    <t>0010026000000</t>
  </si>
  <si>
    <t>0010027000000</t>
  </si>
  <si>
    <t>0010028000008</t>
  </si>
  <si>
    <t>0010029000001</t>
  </si>
  <si>
    <t>0010030000005</t>
  </si>
  <si>
    <t>0010031000002</t>
  </si>
  <si>
    <t>Příjmy z úroků Fond pro opravy a vybavení sociálních zařízení</t>
  </si>
  <si>
    <t>0010032000010</t>
  </si>
  <si>
    <t>0010033000000</t>
  </si>
  <si>
    <t>0010135000000</t>
  </si>
  <si>
    <t>0010136000000</t>
  </si>
  <si>
    <t>0010143000000</t>
  </si>
  <si>
    <t>0010263000000</t>
  </si>
  <si>
    <t>Příjmy z úroků - sběrný účet platebních karet</t>
  </si>
  <si>
    <t>0010279000014</t>
  </si>
  <si>
    <t>0010280000015</t>
  </si>
  <si>
    <t>0010281000016</t>
  </si>
  <si>
    <t>0010282000017</t>
  </si>
  <si>
    <t>0010283000018</t>
  </si>
  <si>
    <t>0010284000019</t>
  </si>
  <si>
    <t>0010285000020</t>
  </si>
  <si>
    <t>0010286000021</t>
  </si>
  <si>
    <t>0010287000022</t>
  </si>
  <si>
    <t>Příjmy z úroků Fond pro opravy a vybavení sportovních zařízení</t>
  </si>
  <si>
    <t>Příjmy z úroků Fond pro opravy a vybavení komunikací</t>
  </si>
  <si>
    <t>Příjmy z úroků Fond pro opravy a vybavení veřejné zeleně a prostoru</t>
  </si>
  <si>
    <t>Příjmy z úroků Fond pro výkupy nemovitostí</t>
  </si>
  <si>
    <t>Příjmy z úroků Fond pro rozvoj sociálního bydlení</t>
  </si>
  <si>
    <t>Příjmy z úroků Fond pro opravy a rozvoj energetického zařízení</t>
  </si>
  <si>
    <t>Příjmy z úroků Fond pro opravy a vybavení ostatní</t>
  </si>
  <si>
    <t>Příjmy z úroků Fond pro kofinancování evropských projektů</t>
  </si>
  <si>
    <t>Příjmy z úroků Fond pro informační technologie</t>
  </si>
  <si>
    <t>0010036000000</t>
  </si>
  <si>
    <t>0010206000000</t>
  </si>
  <si>
    <t>0010006000000</t>
  </si>
  <si>
    <t>0010227000000</t>
  </si>
  <si>
    <t>0010039000000</t>
  </si>
  <si>
    <t>0010205000000</t>
  </si>
  <si>
    <t>0010041000000</t>
  </si>
  <si>
    <t>VHČ VÝNOSY 2016</t>
  </si>
  <si>
    <t>0019503000000</t>
  </si>
  <si>
    <t>G) Financování - úvěry, splátky apod.</t>
  </si>
  <si>
    <t>Dluhopis</t>
  </si>
  <si>
    <t>Provozní úvěry  ostatní</t>
  </si>
  <si>
    <t>0019502000000</t>
  </si>
  <si>
    <t>Splátka půjčky SFŽP - využití odp.tepla ÚZ 90106</t>
  </si>
  <si>
    <t>G) Financování - kladné úroky apod.</t>
  </si>
  <si>
    <t>Financování - převod rezervace finančních prostředků</t>
  </si>
  <si>
    <r>
      <t>v ČS na splátku úroků dluhopisu -</t>
    </r>
    <r>
      <rPr>
        <sz val="9"/>
        <rFont val="Arial"/>
        <family val="2"/>
        <charset val="238"/>
      </rPr>
      <t xml:space="preserve"> převod rezervy 2015</t>
    </r>
  </si>
  <si>
    <r>
      <t xml:space="preserve">v ČS na splátku úroků směnky - </t>
    </r>
    <r>
      <rPr>
        <sz val="9"/>
        <rFont val="Arial"/>
        <family val="2"/>
        <charset val="238"/>
      </rPr>
      <t>převod rezervy 2015</t>
    </r>
  </si>
  <si>
    <t>0010040000000</t>
  </si>
  <si>
    <t>0010332000000</t>
  </si>
  <si>
    <t>Dotace z úřadu práce (ÚZ 104113013)</t>
  </si>
  <si>
    <t>Dotace z úřadu práce (ÚZ 104513013)</t>
  </si>
  <si>
    <t>Odbor cestovního ruchu, kultury a sportu</t>
  </si>
  <si>
    <t>Odbor školství a sociálních věcí</t>
  </si>
  <si>
    <t>Běžné výdaje</t>
  </si>
  <si>
    <t>006171</t>
  </si>
  <si>
    <t>5136</t>
  </si>
  <si>
    <t>0020001000000</t>
  </si>
  <si>
    <t>5166</t>
  </si>
  <si>
    <t>0020005000000</t>
  </si>
  <si>
    <t>5173</t>
  </si>
  <si>
    <t>0020002000000</t>
  </si>
  <si>
    <t>5192</t>
  </si>
  <si>
    <t>0020031000000</t>
  </si>
  <si>
    <t>ORJ2</t>
  </si>
  <si>
    <t>000100010000</t>
  </si>
  <si>
    <t>5041</t>
  </si>
  <si>
    <t>0020887000000</t>
  </si>
  <si>
    <t>Autorská odměna</t>
  </si>
  <si>
    <t>5134</t>
  </si>
  <si>
    <t>0020014000000</t>
  </si>
  <si>
    <t>Prádlo, oděv a obuv</t>
  </si>
  <si>
    <t>5139</t>
  </si>
  <si>
    <t>0020004000000</t>
  </si>
  <si>
    <t>5164</t>
  </si>
  <si>
    <t>0020021000000</t>
  </si>
  <si>
    <t>5167</t>
  </si>
  <si>
    <t>0020033000000</t>
  </si>
  <si>
    <t>5168</t>
  </si>
  <si>
    <t>0020235000000</t>
  </si>
  <si>
    <t>002143</t>
  </si>
  <si>
    <t>5169</t>
  </si>
  <si>
    <t>0020036000000</t>
  </si>
  <si>
    <t>0020038000000</t>
  </si>
  <si>
    <t>003349</t>
  </si>
  <si>
    <t>0020304000000</t>
  </si>
  <si>
    <t>0020006000000</t>
  </si>
  <si>
    <t>0020035000000</t>
  </si>
  <si>
    <t>0020037000000</t>
  </si>
  <si>
    <t>0020039000000</t>
  </si>
  <si>
    <t>0020297000000</t>
  </si>
  <si>
    <t>Skybox-provoz</t>
  </si>
  <si>
    <t>006112</t>
  </si>
  <si>
    <t>5175</t>
  </si>
  <si>
    <t>0020008000000</t>
  </si>
  <si>
    <t>5194</t>
  </si>
  <si>
    <t>0020040000000</t>
  </si>
  <si>
    <t>003311</t>
  </si>
  <si>
    <t>5222</t>
  </si>
  <si>
    <t>0020025000000</t>
  </si>
  <si>
    <t>Neinvestiční transfery spolkům</t>
  </si>
  <si>
    <t>5229</t>
  </si>
  <si>
    <t>0020510000000</t>
  </si>
  <si>
    <t>006409</t>
  </si>
  <si>
    <t>5901</t>
  </si>
  <si>
    <t>0020192000000</t>
  </si>
  <si>
    <t>000100020000</t>
  </si>
  <si>
    <t>B) ODBORY MAGISTRÁTU</t>
  </si>
  <si>
    <t>0020041000000</t>
  </si>
  <si>
    <t>0020042000000</t>
  </si>
  <si>
    <t>5361</t>
  </si>
  <si>
    <t>0020043000000</t>
  </si>
  <si>
    <t>000100030000</t>
  </si>
  <si>
    <t>000110000000</t>
  </si>
  <si>
    <t>005311</t>
  </si>
  <si>
    <t>5011</t>
  </si>
  <si>
    <t>0020009000000</t>
  </si>
  <si>
    <t>5021</t>
  </si>
  <si>
    <t>0020010000000</t>
  </si>
  <si>
    <t>5031</t>
  </si>
  <si>
    <t>0020011000000</t>
  </si>
  <si>
    <t>Povinné pojistné na sociální zabezpečení</t>
  </si>
  <si>
    <t>5032</t>
  </si>
  <si>
    <t>0020012000000</t>
  </si>
  <si>
    <t>5038</t>
  </si>
  <si>
    <t>0020013000000</t>
  </si>
  <si>
    <t>5131</t>
  </si>
  <si>
    <t>0020125000000</t>
  </si>
  <si>
    <t>5137</t>
  </si>
  <si>
    <t>0020003000000</t>
  </si>
  <si>
    <t>0020126000000</t>
  </si>
  <si>
    <t>0020127000000</t>
  </si>
  <si>
    <t>5151</t>
  </si>
  <si>
    <t>0020015000000</t>
  </si>
  <si>
    <t>5152</t>
  </si>
  <si>
    <t>0020016000000</t>
  </si>
  <si>
    <t>5153</t>
  </si>
  <si>
    <t>0020018000000</t>
  </si>
  <si>
    <t>5154</t>
  </si>
  <si>
    <t>0020017000000</t>
  </si>
  <si>
    <t>0020128000000</t>
  </si>
  <si>
    <t>5156</t>
  </si>
  <si>
    <t>0020019000000</t>
  </si>
  <si>
    <t>5161</t>
  </si>
  <si>
    <t>0020023000000</t>
  </si>
  <si>
    <t>5162</t>
  </si>
  <si>
    <t>0020024000000</t>
  </si>
  <si>
    <t>5163</t>
  </si>
  <si>
    <t>0020129000000</t>
  </si>
  <si>
    <t>0020130000000</t>
  </si>
  <si>
    <t>0020132000000</t>
  </si>
  <si>
    <t>0020133000000</t>
  </si>
  <si>
    <t>Služby - nové projekty,podíl obce</t>
  </si>
  <si>
    <t>0020134000000</t>
  </si>
  <si>
    <t>5171</t>
  </si>
  <si>
    <t>0020007000000</t>
  </si>
  <si>
    <t>0020135000000</t>
  </si>
  <si>
    <t>5172</t>
  </si>
  <si>
    <t>0020136000000</t>
  </si>
  <si>
    <t>5362</t>
  </si>
  <si>
    <t>0020032000000</t>
  </si>
  <si>
    <t>0020137000000</t>
  </si>
  <si>
    <t>6122</t>
  </si>
  <si>
    <t>Stroje, přístroje</t>
  </si>
  <si>
    <t>Ostatní neinv. transfery neziskovým  organizacím</t>
  </si>
  <si>
    <t>Poplatek za zpracování mezd - ČS, a. s.</t>
  </si>
  <si>
    <t>5019</t>
  </si>
  <si>
    <t>0020368000000</t>
  </si>
  <si>
    <t>5023</t>
  </si>
  <si>
    <t>0020371000000</t>
  </si>
  <si>
    <t>Odměny členů zastupitelstva</t>
  </si>
  <si>
    <t>5024</t>
  </si>
  <si>
    <t>0020372000000</t>
  </si>
  <si>
    <t>0020373000000</t>
  </si>
  <si>
    <t>Povinné pojistné na sociální zabezpečení zastupite</t>
  </si>
  <si>
    <t>0020376000000</t>
  </si>
  <si>
    <t>Povinné pojistné na veřejné zdr. poj. zastupitelé</t>
  </si>
  <si>
    <t>0020379000000</t>
  </si>
  <si>
    <t>Ostatní povinné pojistné hrazené zaměstnavatelem -</t>
  </si>
  <si>
    <t>0020382000000</t>
  </si>
  <si>
    <t>0020383000000</t>
  </si>
  <si>
    <t>Cestovné (tuzemské a zahraniční) MML</t>
  </si>
  <si>
    <t>0020385000000</t>
  </si>
  <si>
    <t>5195</t>
  </si>
  <si>
    <t>0020384000000</t>
  </si>
  <si>
    <t>Odvody za nezaměstnávání ZPS</t>
  </si>
  <si>
    <t>5499</t>
  </si>
  <si>
    <t>0020386000000</t>
  </si>
  <si>
    <t>Projekt ŘK a optimalizace ICT v ZOO a DFXŠ</t>
  </si>
  <si>
    <t>Projekt tisk.služby, materiály do RM a ZM</t>
  </si>
  <si>
    <t>Projekt tisk.služ.-povinné pojist.na soc.zabezp.</t>
  </si>
  <si>
    <t>Projekt tisk.služ.-povinné pojist.na veř.zdrav.poj.</t>
  </si>
  <si>
    <t>Projekt IOP 09 - povinné pojist.na soc.zabezp.</t>
  </si>
  <si>
    <t>Projekt IOP 09.- povinné pojist.na veř.zdrav.poj.</t>
  </si>
  <si>
    <t>000200050005</t>
  </si>
  <si>
    <t>0020879000000</t>
  </si>
  <si>
    <t>0020877000000</t>
  </si>
  <si>
    <t>0020881000000</t>
  </si>
  <si>
    <t>Projekt IOP 09 Otevřené město Liberec - OOV</t>
  </si>
  <si>
    <t>celkem oddělení personální</t>
  </si>
  <si>
    <t>000200050007</t>
  </si>
  <si>
    <t>celkem oddělení komunikace a informace</t>
  </si>
  <si>
    <t>Platy zaměstnanců v pracovním poměru - ÚZ</t>
  </si>
  <si>
    <t>005512</t>
  </si>
  <si>
    <t>0020387000000</t>
  </si>
  <si>
    <t>005212</t>
  </si>
  <si>
    <t>5132</t>
  </si>
  <si>
    <t>0020020000000</t>
  </si>
  <si>
    <t>5133</t>
  </si>
  <si>
    <t>0020896000000</t>
  </si>
  <si>
    <t>Léky a zdravotnický materiál</t>
  </si>
  <si>
    <t>0020388000000</t>
  </si>
  <si>
    <t>0020389000000</t>
  </si>
  <si>
    <t>Školení a vzdělávání - spoluúčast města na zvyšová</t>
  </si>
  <si>
    <t>0020390000000</t>
  </si>
  <si>
    <t>0020391000000</t>
  </si>
  <si>
    <t>0020392000000</t>
  </si>
  <si>
    <t>0020910000000</t>
  </si>
  <si>
    <t>Poplatky za radiové kmitočty</t>
  </si>
  <si>
    <t>0020393000000</t>
  </si>
  <si>
    <t>Nespecifikované rezervy (krizový zák.č.118/2011)</t>
  </si>
  <si>
    <t>0020139000000</t>
  </si>
  <si>
    <t>Dopravní automobil</t>
  </si>
  <si>
    <t>000200050008</t>
  </si>
  <si>
    <t>celkem oddělení krizového řízení</t>
  </si>
  <si>
    <t>0020394000000</t>
  </si>
  <si>
    <t>0020395000000</t>
  </si>
  <si>
    <t>Úklid budov, mytí oken, výtahů.....</t>
  </si>
  <si>
    <t>0020397000000</t>
  </si>
  <si>
    <t>0020399000000</t>
  </si>
  <si>
    <t>0020400000000</t>
  </si>
  <si>
    <t>0020401000000</t>
  </si>
  <si>
    <t>0020402000000</t>
  </si>
  <si>
    <t>0020403000000</t>
  </si>
  <si>
    <t>0020404000000</t>
  </si>
  <si>
    <t>0020407000000</t>
  </si>
  <si>
    <t>Opravy budov,oken,dveří,malování,vitráže</t>
  </si>
  <si>
    <t>0020405000000</t>
  </si>
  <si>
    <t>000200050009</t>
  </si>
  <si>
    <t>PD - rekonstrukce půdy radnice (dřevomorka)</t>
  </si>
  <si>
    <t>Rekonstrukce půdy radnice (dřevomorka)</t>
  </si>
  <si>
    <t>celkem oddělení provozu a správy budov</t>
  </si>
  <si>
    <t>celkem kancelář tajemníka</t>
  </si>
  <si>
    <t>Odbor stavební úřad</t>
  </si>
  <si>
    <t>Odbor životního prostředí</t>
  </si>
  <si>
    <t>celkem odbor stavební úřad</t>
  </si>
  <si>
    <t>Odbor správní a živnostenský</t>
  </si>
  <si>
    <t>0020426000000</t>
  </si>
  <si>
    <t>0020427000000</t>
  </si>
  <si>
    <t>000200080000</t>
  </si>
  <si>
    <t>Odbor sociální péče</t>
  </si>
  <si>
    <t>celkem oddělení sociálně  - právní ochrana dětí</t>
  </si>
  <si>
    <t>000200090021</t>
  </si>
  <si>
    <t>004329</t>
  </si>
  <si>
    <t>0020429000000</t>
  </si>
  <si>
    <t>Nákup materiálu - Sociálně výchovný cyklus</t>
  </si>
  <si>
    <t>0020430000000</t>
  </si>
  <si>
    <t>Ostatní služby - Sociálně výchovný cyklus</t>
  </si>
  <si>
    <t>0020431000000</t>
  </si>
  <si>
    <t>003599</t>
  </si>
  <si>
    <t>5138</t>
  </si>
  <si>
    <t>0020433000000</t>
  </si>
  <si>
    <t>0020434000000</t>
  </si>
  <si>
    <t>Nákup materiálu - Zátěžový víkend</t>
  </si>
  <si>
    <t>0020435000000</t>
  </si>
  <si>
    <t>Ostatní služby - Zátěžový víkend</t>
  </si>
  <si>
    <t>0020436000000</t>
  </si>
  <si>
    <t>Věcné dary - Zátěžový víkend</t>
  </si>
  <si>
    <t>celkem oddělení kurátorské činnosti</t>
  </si>
  <si>
    <t>000200090022</t>
  </si>
  <si>
    <t>celkem oddělení sociálních činností</t>
  </si>
  <si>
    <t>000200090023</t>
  </si>
  <si>
    <t>Odbor dopravy</t>
  </si>
  <si>
    <t>000200100000</t>
  </si>
  <si>
    <t>000200060000</t>
  </si>
  <si>
    <t>0020411000000</t>
  </si>
  <si>
    <t>Tiskopisy, průkazy, plomby</t>
  </si>
  <si>
    <t>002362</t>
  </si>
  <si>
    <t>0020412000000</t>
  </si>
  <si>
    <t>Konzultační, poradenské a právní služby - skládky,</t>
  </si>
  <si>
    <t>003742</t>
  </si>
  <si>
    <t>0020413000000</t>
  </si>
  <si>
    <t>Konzultační, poradenské a právní služby - krajinný</t>
  </si>
  <si>
    <t>001014</t>
  </si>
  <si>
    <t>0020419000000</t>
  </si>
  <si>
    <t>001039</t>
  </si>
  <si>
    <t>0020415000000</t>
  </si>
  <si>
    <t>Myslivost, přehlídka trofejí</t>
  </si>
  <si>
    <t>002322</t>
  </si>
  <si>
    <t>0020421000000</t>
  </si>
  <si>
    <t>Voda,kontrolní analýzy vod</t>
  </si>
  <si>
    <t>003724</t>
  </si>
  <si>
    <t>0020416000000</t>
  </si>
  <si>
    <t>0020414000000</t>
  </si>
  <si>
    <t>003744</t>
  </si>
  <si>
    <t>0020418000000</t>
  </si>
  <si>
    <t>003749</t>
  </si>
  <si>
    <t>0020417000000</t>
  </si>
  <si>
    <t>003769</t>
  </si>
  <si>
    <t>0020420000000</t>
  </si>
  <si>
    <t>Opatř.k odstr. následků hav.§42 vod. zák</t>
  </si>
  <si>
    <t>Odbor informatiky a řízení procesů</t>
  </si>
  <si>
    <t>IOP09-OM-servisní smlouva</t>
  </si>
  <si>
    <t>0020437000000</t>
  </si>
  <si>
    <t>0020438000000</t>
  </si>
  <si>
    <t>0020439000000</t>
  </si>
  <si>
    <t>IOP06-Provoz TC - HW</t>
  </si>
  <si>
    <t>0020440000000</t>
  </si>
  <si>
    <t>0020441000000</t>
  </si>
  <si>
    <t>0020442000000</t>
  </si>
  <si>
    <t>IOP06-Provoz TC - SW</t>
  </si>
  <si>
    <t>0020787000000</t>
  </si>
  <si>
    <t>002219</t>
  </si>
  <si>
    <t>000200070000</t>
  </si>
  <si>
    <t>Odbor ekonomiky</t>
  </si>
  <si>
    <t>0020208000000</t>
  </si>
  <si>
    <t>Konzultační, poradenské a právní služby - daňový p</t>
  </si>
  <si>
    <t>0020209000000</t>
  </si>
  <si>
    <t>Služby - Moody's</t>
  </si>
  <si>
    <t>006399</t>
  </si>
  <si>
    <t>0020210000000</t>
  </si>
  <si>
    <t>0020211000000</t>
  </si>
  <si>
    <t>Daň z nemovitých věcí</t>
  </si>
  <si>
    <t>5363</t>
  </si>
  <si>
    <t>0020212000000</t>
  </si>
  <si>
    <t>Služby správa portfolia SCP</t>
  </si>
  <si>
    <t>Daň z nabytí nemovitých věcí</t>
  </si>
  <si>
    <t>0020448000000</t>
  </si>
  <si>
    <t>0020449000000</t>
  </si>
  <si>
    <t>celkem oddělení informační soustavy a daní</t>
  </si>
  <si>
    <t>000300120028</t>
  </si>
  <si>
    <t>0020207000000</t>
  </si>
  <si>
    <t>Poskytnuté neinvest. příspěvky a náhrady</t>
  </si>
  <si>
    <t>celkem oddělení poplatků a pohledávek</t>
  </si>
  <si>
    <t>celkem oddělení rozpočtu a financování</t>
  </si>
  <si>
    <t>000300120029</t>
  </si>
  <si>
    <t>000300120027</t>
  </si>
  <si>
    <t>003639</t>
  </si>
  <si>
    <t>003419</t>
  </si>
  <si>
    <t>0020868000000</t>
  </si>
  <si>
    <t>Aktivity zdravé město-neinv..transfery spolkům</t>
  </si>
  <si>
    <t>003429</t>
  </si>
  <si>
    <t>0020869000000</t>
  </si>
  <si>
    <t>Aktivity zdravé město-neinv.transfery nezisk. org.</t>
  </si>
  <si>
    <t>0020237000000</t>
  </si>
  <si>
    <t>Členské příspěvky - Zdravé město, členství NSZM</t>
  </si>
  <si>
    <t>celkem oddělení rozvojové koncepce</t>
  </si>
  <si>
    <t>000300140032</t>
  </si>
  <si>
    <t>0020238000000</t>
  </si>
  <si>
    <t>003612</t>
  </si>
  <si>
    <t>0020241000000</t>
  </si>
  <si>
    <t>Nájemné pozemku-stavby</t>
  </si>
  <si>
    <t>0020242000000</t>
  </si>
  <si>
    <t>Služby zpracování dat včetně zprac.dat pro jiné od</t>
  </si>
  <si>
    <t>003111</t>
  </si>
  <si>
    <t>0020249000000</t>
  </si>
  <si>
    <t>Řízení projektů MŠ</t>
  </si>
  <si>
    <t>003113</t>
  </si>
  <si>
    <t>0020250000000</t>
  </si>
  <si>
    <t>Řízení projektů ZŠ</t>
  </si>
  <si>
    <t>0020248000000</t>
  </si>
  <si>
    <t>Znalecké posudky, geometrické plány, vklady do kat</t>
  </si>
  <si>
    <t>0020864000000</t>
  </si>
  <si>
    <t>Projekt Regenerace MPZ - podíl SML</t>
  </si>
  <si>
    <t>5176</t>
  </si>
  <si>
    <t>0020254000000</t>
  </si>
  <si>
    <t>6121</t>
  </si>
  <si>
    <t>0020950000100</t>
  </si>
  <si>
    <t>JSDH Krásná  Studánka - zbrojnice, PD</t>
  </si>
  <si>
    <t>0020950000300</t>
  </si>
  <si>
    <t>JSDH Krásná  Studánka - zbrojnice, IČ</t>
  </si>
  <si>
    <t>002212</t>
  </si>
  <si>
    <t>6130</t>
  </si>
  <si>
    <t>Výkupy pozemků pro nové projekty(smlouvy)</t>
  </si>
  <si>
    <t>celkem oddělení přípravy a řízení projektů</t>
  </si>
  <si>
    <t>000300140033</t>
  </si>
  <si>
    <t>Služby zpracování dat včetně zprac.dat</t>
  </si>
  <si>
    <t>Rozvojová osa Liberec-Zittau (Česko-Sasko,příhr.sp.)</t>
  </si>
  <si>
    <t>Příprava projektů</t>
  </si>
  <si>
    <t>Tajch - PD hráz</t>
  </si>
  <si>
    <t>celkem oddělení získávání dotací</t>
  </si>
  <si>
    <t>000300140044</t>
  </si>
  <si>
    <t>003635</t>
  </si>
  <si>
    <t>0020745000000</t>
  </si>
  <si>
    <t>0020267000000</t>
  </si>
  <si>
    <t>Digitálně techn.mapa města-účast na projektech</t>
  </si>
  <si>
    <t>0020268000000</t>
  </si>
  <si>
    <t>5179</t>
  </si>
  <si>
    <t xml:space="preserve">Nákup komodit na burze </t>
  </si>
  <si>
    <t>6119</t>
  </si>
  <si>
    <t>0020271000000</t>
  </si>
  <si>
    <t>DNM – nový územní plán</t>
  </si>
  <si>
    <t>0020274000000</t>
  </si>
  <si>
    <t>DNM – platný územní plán</t>
  </si>
  <si>
    <t>0020275000000</t>
  </si>
  <si>
    <t>DNM – územní studie lokalit</t>
  </si>
  <si>
    <t>0020278000000</t>
  </si>
  <si>
    <t>Dokumentace úz.rozh.(DUR) - dopravní stavby</t>
  </si>
  <si>
    <t>0020872000000</t>
  </si>
  <si>
    <t>Dokumentace k dopravnímu napojení lokality Doubí (I/35)</t>
  </si>
  <si>
    <t>Dokumentace staveb cyklodopravy IPRÚ (DÚR, DSP)</t>
  </si>
  <si>
    <t>Územní studie terminál autobusového nádraží</t>
  </si>
  <si>
    <t>Studie na parkoviště, parkovací domy</t>
  </si>
  <si>
    <t>Ostatní osobní výdaje - sčítání dopravy</t>
  </si>
  <si>
    <t>000400150000</t>
  </si>
  <si>
    <t>000400180000</t>
  </si>
  <si>
    <t>0020288000000</t>
  </si>
  <si>
    <t>003412</t>
  </si>
  <si>
    <t>0020284000000</t>
  </si>
  <si>
    <t>0020285000000</t>
  </si>
  <si>
    <t>0020286000000</t>
  </si>
  <si>
    <t>0020289000000</t>
  </si>
  <si>
    <t>0020291000000</t>
  </si>
  <si>
    <t>Přímá podpora sportovních akcí</t>
  </si>
  <si>
    <t>0020292000000</t>
  </si>
  <si>
    <t>Orientační turistické značky (pěší, cyklo)</t>
  </si>
  <si>
    <t>0020293000000</t>
  </si>
  <si>
    <t>0020298000000</t>
  </si>
  <si>
    <t>0020299000000</t>
  </si>
  <si>
    <t>0020301000000</t>
  </si>
  <si>
    <t>0020302000000</t>
  </si>
  <si>
    <t>Ještěd</t>
  </si>
  <si>
    <t>0020303000000</t>
  </si>
  <si>
    <t>0020307000000</t>
  </si>
  <si>
    <t>Duhové léto</t>
  </si>
  <si>
    <t>0020287000000</t>
  </si>
  <si>
    <t>0020313000000</t>
  </si>
  <si>
    <t>Skate park údržba, opravy, správa</t>
  </si>
  <si>
    <t>0020305000000</t>
  </si>
  <si>
    <t>5212</t>
  </si>
  <si>
    <t>0020505000000</t>
  </si>
  <si>
    <t>Neinv.transf.podnik.subj.-FO</t>
  </si>
  <si>
    <t>5213</t>
  </si>
  <si>
    <t>0020506000000</t>
  </si>
  <si>
    <t>Neinv.transf.podnik.subj.-PO</t>
  </si>
  <si>
    <t>5221</t>
  </si>
  <si>
    <t>0020314000000</t>
  </si>
  <si>
    <t>Neinv.transfery obecně prospěšným org. - Jizerská</t>
  </si>
  <si>
    <t>5339</t>
  </si>
  <si>
    <t>0020315000000</t>
  </si>
  <si>
    <t>Neinvest.příspěvky cizím PO - TUL</t>
  </si>
  <si>
    <t>Ostatní osobní výdaje - podíly SML na dotacích SRN</t>
  </si>
  <si>
    <t>003319</t>
  </si>
  <si>
    <t>0020337000000</t>
  </si>
  <si>
    <t>0020338000000</t>
  </si>
  <si>
    <t>Letní setkávání s divadlem</t>
  </si>
  <si>
    <t>0020339000000</t>
  </si>
  <si>
    <t>Liberecký jarmark</t>
  </si>
  <si>
    <t>003312</t>
  </si>
  <si>
    <t>0020340000000</t>
  </si>
  <si>
    <t>0020334000000</t>
  </si>
  <si>
    <t>003314</t>
  </si>
  <si>
    <t>0020348000000</t>
  </si>
  <si>
    <t>0020349000000</t>
  </si>
  <si>
    <t>0020346000000</t>
  </si>
  <si>
    <t>Neinvest.transfery občanským sdružením - Severáček</t>
  </si>
  <si>
    <t>003315</t>
  </si>
  <si>
    <t>0020509000000</t>
  </si>
  <si>
    <t>Neinvestiční transfery cizím přísp.org. (OGL katalog)</t>
  </si>
  <si>
    <t>0020969000000</t>
  </si>
  <si>
    <t>Turistická vybavenost</t>
  </si>
  <si>
    <t>Projektová dokumentace pro restaurování</t>
  </si>
  <si>
    <t>Informační tabule, dopravní značení</t>
  </si>
  <si>
    <t>Studie, značení vstupu</t>
  </si>
  <si>
    <t>003222</t>
  </si>
  <si>
    <t>Nájemné SAL</t>
  </si>
  <si>
    <t>0020998000000</t>
  </si>
  <si>
    <t>celkem oddělení cestovního ruchu, kultury a sportu</t>
  </si>
  <si>
    <t>0020317000000</t>
  </si>
  <si>
    <t>Vybavení MIC</t>
  </si>
  <si>
    <t>0020318000000</t>
  </si>
  <si>
    <t>0020319000000</t>
  </si>
  <si>
    <t>0020321000000</t>
  </si>
  <si>
    <t>0020323000000</t>
  </si>
  <si>
    <t>0020320000000</t>
  </si>
  <si>
    <t>0020322000000</t>
  </si>
  <si>
    <t>0020324000000</t>
  </si>
  <si>
    <t>Úprava vlastních www stránek pro MIC</t>
  </si>
  <si>
    <t>0020326000000</t>
  </si>
  <si>
    <t>0020327000000</t>
  </si>
  <si>
    <t>0020104000000</t>
  </si>
  <si>
    <t>0020329000000</t>
  </si>
  <si>
    <t>0020325000000</t>
  </si>
  <si>
    <t>Spolupráce na externích rozvojových projektech</t>
  </si>
  <si>
    <t>Nákup mapových podkladů (licence)</t>
  </si>
  <si>
    <t>celkem oddělení městské informační centrum</t>
  </si>
  <si>
    <t>000500160037</t>
  </si>
  <si>
    <t>000500160038</t>
  </si>
  <si>
    <t>000600130030</t>
  </si>
  <si>
    <t>celkem oddělení majetkové evidence a dispozic</t>
  </si>
  <si>
    <t>003745</t>
  </si>
  <si>
    <t>0020214000000</t>
  </si>
  <si>
    <t>0020215000000</t>
  </si>
  <si>
    <t>5189</t>
  </si>
  <si>
    <t>0020216000000</t>
  </si>
  <si>
    <t>0020445000000</t>
  </si>
  <si>
    <t>Konzultační služby,dražby</t>
  </si>
  <si>
    <t>0020218000000</t>
  </si>
  <si>
    <t>0020217000000</t>
  </si>
  <si>
    <t>0020219000017</t>
  </si>
  <si>
    <t>0020220000000</t>
  </si>
  <si>
    <t>0020221000000</t>
  </si>
  <si>
    <t>0020222000000</t>
  </si>
  <si>
    <t>Nákup materiálu MŠ,ZŠ</t>
  </si>
  <si>
    <t>006310</t>
  </si>
  <si>
    <t>5141</t>
  </si>
  <si>
    <t>0020223000000</t>
  </si>
  <si>
    <t>Teplo - bazén</t>
  </si>
  <si>
    <t>Elektrická energie - bazén</t>
  </si>
  <si>
    <t>Plán oprav - SAJ a Vesec</t>
  </si>
  <si>
    <t>0020227000000</t>
  </si>
  <si>
    <t>Nákup služeb MŠ</t>
  </si>
  <si>
    <t>0020226000000</t>
  </si>
  <si>
    <t>Nákup služeb ZŠ</t>
  </si>
  <si>
    <t>003313</t>
  </si>
  <si>
    <t>0020224000000</t>
  </si>
  <si>
    <t>0020638000000</t>
  </si>
  <si>
    <t>Nákup služeb- galerie</t>
  </si>
  <si>
    <t>0020748000000</t>
  </si>
  <si>
    <t>nákup služeb, objekty ve správě MSSO</t>
  </si>
  <si>
    <t>0020311000000</t>
  </si>
  <si>
    <t>Plán oprav -Městský stadion (sport park)</t>
  </si>
  <si>
    <t>ZŠ 5. května - odstranění závad KHS</t>
  </si>
  <si>
    <t>DFXŠ, Naivní divadlo - opravy vyplývající z havari</t>
  </si>
  <si>
    <t>Oprava-galerie</t>
  </si>
  <si>
    <t>Opravy - Oblastní galerie průběžné</t>
  </si>
  <si>
    <t>0020557000000</t>
  </si>
  <si>
    <t>Oprava - kino Varšava</t>
  </si>
  <si>
    <t>5191</t>
  </si>
  <si>
    <t>0020585000000</t>
  </si>
  <si>
    <t>Zaplacené sankce</t>
  </si>
  <si>
    <t>0020279000000</t>
  </si>
  <si>
    <t>Plavecký bazén - příspěvek na média</t>
  </si>
  <si>
    <t>0020280000000</t>
  </si>
  <si>
    <t>0020281000000</t>
  </si>
  <si>
    <t>0020282000000</t>
  </si>
  <si>
    <t>22</t>
  </si>
  <si>
    <t>Přestavba a rekonstrukce MŠ Čtyřlístek, odlouč.pra</t>
  </si>
  <si>
    <t>ZŠ projekční práce pro navýšení kapacity</t>
  </si>
  <si>
    <t>ZŠ Dobiášova - vzduchotechnika strojovny výtahu</t>
  </si>
  <si>
    <t>ZŠ Sokolovská - ovětrání kuchyně</t>
  </si>
  <si>
    <t>003147</t>
  </si>
  <si>
    <t>DDM Větrník - rozšíření skladu sportovního nářadí</t>
  </si>
  <si>
    <t>Investice do bytových objektů</t>
  </si>
  <si>
    <t>celkem oddělení správy objektů a zařízení</t>
  </si>
  <si>
    <t>000600130031</t>
  </si>
  <si>
    <t>003632</t>
  </si>
  <si>
    <t>0020934000000</t>
  </si>
  <si>
    <t>Dopravní hřiště - nákup materiálu</t>
  </si>
  <si>
    <t>003631</t>
  </si>
  <si>
    <t>0020103000000</t>
  </si>
  <si>
    <t>Dopravní hřiště - Plyn</t>
  </si>
  <si>
    <t>0020045000000</t>
  </si>
  <si>
    <t>0020798000000</t>
  </si>
  <si>
    <t>Dopravní hřiště-energie ČEZ</t>
  </si>
  <si>
    <t>Elektrická energie - VO</t>
  </si>
  <si>
    <t>0020146000000</t>
  </si>
  <si>
    <t>0020046000000</t>
  </si>
  <si>
    <t>0020051000000</t>
  </si>
  <si>
    <t>Projektová dokumentace - statický přepočet zatížen</t>
  </si>
  <si>
    <t>0020052000000</t>
  </si>
  <si>
    <t>Služby - bezpečnost silničního provozu na komunika</t>
  </si>
  <si>
    <t>0020053000000</t>
  </si>
  <si>
    <t>0020056000000</t>
  </si>
  <si>
    <t>0020057000000</t>
  </si>
  <si>
    <t>0020058000000</t>
  </si>
  <si>
    <t>Projektová dokumentace neinvestičních akcí - komun</t>
  </si>
  <si>
    <t>0020059000000</t>
  </si>
  <si>
    <t>0020060000000</t>
  </si>
  <si>
    <t>Projektová dokumentace - Bezpečné přechody v Liber</t>
  </si>
  <si>
    <t>0020530000000</t>
  </si>
  <si>
    <t>Komunální systém a správa reklam-ELSET</t>
  </si>
  <si>
    <t>0020797000000</t>
  </si>
  <si>
    <t>Dopravní hřiště-služby</t>
  </si>
  <si>
    <t>002229</t>
  </si>
  <si>
    <t>0020117000000</t>
  </si>
  <si>
    <t>003322</t>
  </si>
  <si>
    <t>0020093000000</t>
  </si>
  <si>
    <t>Služby VO a SSZ - paušál za správu</t>
  </si>
  <si>
    <t>Služby VO a SSZ - obnova za 2006-2012</t>
  </si>
  <si>
    <t>Služby VO a SSZ - plánovaná obnova 2016-2021</t>
  </si>
  <si>
    <t>Eltodo - přesun 8-12/2015 na 01/2016</t>
  </si>
  <si>
    <t>Eltodo - splátka kompenzace 01/2016</t>
  </si>
  <si>
    <t>0020098000000</t>
  </si>
  <si>
    <t>Projektová dokumentace neinv.akcí - hřbitovy</t>
  </si>
  <si>
    <t>0020101000000</t>
  </si>
  <si>
    <t>0020406000000</t>
  </si>
  <si>
    <t>Nákup služeb krematorium</t>
  </si>
  <si>
    <t>003729</t>
  </si>
  <si>
    <t>0020120000000</t>
  </si>
  <si>
    <t>0020121000000</t>
  </si>
  <si>
    <t>0020078000000</t>
  </si>
  <si>
    <t>Opravy přístřešků autobus.zastávek MHD</t>
  </si>
  <si>
    <t>0020080000000</t>
  </si>
  <si>
    <t>Komunikace-opravy autobus.zálivů</t>
  </si>
  <si>
    <t>0020799000000</t>
  </si>
  <si>
    <t>Dopravní hřiště-opravy a udržování</t>
  </si>
  <si>
    <t>0020100000000</t>
  </si>
  <si>
    <t>0020409000000</t>
  </si>
  <si>
    <t>0020081000000</t>
  </si>
  <si>
    <t>0020783000000</t>
  </si>
  <si>
    <t>0020255000000</t>
  </si>
  <si>
    <t>002221</t>
  </si>
  <si>
    <t>0020115000000</t>
  </si>
  <si>
    <t>Příspěvek na úhradu ztráty z provozování MHD+soc. automobil</t>
  </si>
  <si>
    <t>0020534000000</t>
  </si>
  <si>
    <t>0020963000000</t>
  </si>
  <si>
    <t>006330</t>
  </si>
  <si>
    <t>5345</t>
  </si>
  <si>
    <t>0020029000009</t>
  </si>
  <si>
    <t>Převod z BÚ fondu na ZBÚ - kons.pol.</t>
  </si>
  <si>
    <t>5349</t>
  </si>
  <si>
    <t>0020030000009</t>
  </si>
  <si>
    <t>Příděl do fondu ze ZBÚ - kons.pol.</t>
  </si>
  <si>
    <t xml:space="preserve">Opravy výtluků po zimním období </t>
  </si>
  <si>
    <t>Souvislá údržba chodníků včetně obrub</t>
  </si>
  <si>
    <t xml:space="preserve">Stavební údržba opěrných zdí </t>
  </si>
  <si>
    <t>Parkovací systém - provádění údržby a doplň. SDZ a VDZ</t>
  </si>
  <si>
    <t xml:space="preserve">Parkovací systém - služby elektr. bankovnictví </t>
  </si>
  <si>
    <t>Parkovací systém - SMS platba</t>
  </si>
  <si>
    <t>Parkovací systém - provedení a udrž. Pasportů parkovišt</t>
  </si>
  <si>
    <t>Parkovací systém - webová aplikace obsazenosti a dohledové centrum</t>
  </si>
  <si>
    <t>Parkovací systém - datové služby</t>
  </si>
  <si>
    <t>Parkovací systém - dohled, represe MP</t>
  </si>
  <si>
    <t>0020965000500</t>
  </si>
  <si>
    <t>Dopravní hřiště – realizace</t>
  </si>
  <si>
    <t>0020742000000</t>
  </si>
  <si>
    <t xml:space="preserve">IPRM Rochlice - přeložky </t>
  </si>
  <si>
    <t>0020800000000</t>
  </si>
  <si>
    <t>Fond pro opravy a vybavení sportovních zařízení</t>
  </si>
  <si>
    <t>Fond pro opravy a vybavení komunikací</t>
  </si>
  <si>
    <t>Fond pro opravy a vybavení veřejné zeleně a prostoru</t>
  </si>
  <si>
    <t>Fond pro výkupy nemovitostí</t>
  </si>
  <si>
    <t>Fond pro rozvoj sociálního bydlení</t>
  </si>
  <si>
    <t>Fond pro opravy a rozvoj energetických zařízení</t>
  </si>
  <si>
    <t>Fond pro opravy a vybavení ostatní</t>
  </si>
  <si>
    <t>Fond pro kofinancování evropských projektů</t>
  </si>
  <si>
    <t>Fond pro informační technologie</t>
  </si>
  <si>
    <t>Příspěvkové organizace  města podrobněji</t>
  </si>
  <si>
    <t>003141</t>
  </si>
  <si>
    <t>0020335000000</t>
  </si>
  <si>
    <t>Jídelny v ekonomickém pronájmu</t>
  </si>
  <si>
    <t>003399</t>
  </si>
  <si>
    <t>0020343000000</t>
  </si>
  <si>
    <t>Pohoštění - akce komise pro občanské obřady …</t>
  </si>
  <si>
    <t>0020344000000</t>
  </si>
  <si>
    <t>Věcné dary - komise pro občanské obřady a záležito</t>
  </si>
  <si>
    <t>0020331000000</t>
  </si>
  <si>
    <t>Květiny - jubilea (ředitelé škol), akce dětí</t>
  </si>
  <si>
    <t>0020333000000</t>
  </si>
  <si>
    <t>Příspěvek soukromým MŠ</t>
  </si>
  <si>
    <t>0020332000000</t>
  </si>
  <si>
    <t>Příspěvek stravování ZŠ</t>
  </si>
  <si>
    <t>0020336000000</t>
  </si>
  <si>
    <t>Zápis příspěvkových organizací do obchodního rejst</t>
  </si>
  <si>
    <t>5331</t>
  </si>
  <si>
    <t>0020026000000</t>
  </si>
  <si>
    <t>Neinvestiční příspěvky zřízeným PO - provoz</t>
  </si>
  <si>
    <t>0020027000000</t>
  </si>
  <si>
    <t>0020028000000</t>
  </si>
  <si>
    <t>Neinvestiční příspěvky zřízeným PO - odpisy</t>
  </si>
  <si>
    <t>0020330000000</t>
  </si>
  <si>
    <t>003114</t>
  </si>
  <si>
    <t>003231</t>
  </si>
  <si>
    <t>0020347000000</t>
  </si>
  <si>
    <t>003741</t>
  </si>
  <si>
    <t>celkem oddělení školství</t>
  </si>
  <si>
    <t>000500170039</t>
  </si>
  <si>
    <t>004399</t>
  </si>
  <si>
    <t>0020351000000</t>
  </si>
  <si>
    <t>Nákup materiálu - Komunitní plán</t>
  </si>
  <si>
    <t>004379</t>
  </si>
  <si>
    <t>004349</t>
  </si>
  <si>
    <t>0020357000000</t>
  </si>
  <si>
    <t>Služby - nové projekty</t>
  </si>
  <si>
    <t>0020356000000</t>
  </si>
  <si>
    <t>Nákup služeb pro podporu rodin a dětí</t>
  </si>
  <si>
    <t>0020353000000</t>
  </si>
  <si>
    <t>Komunitní plán - konzultace</t>
  </si>
  <si>
    <t>0020354000000</t>
  </si>
  <si>
    <t>Komunitní plán - nákup sociálních služeb</t>
  </si>
  <si>
    <t>0020355000000</t>
  </si>
  <si>
    <t>0020360000000</t>
  </si>
  <si>
    <t>Obecní mrtví</t>
  </si>
  <si>
    <t>0020362000000</t>
  </si>
  <si>
    <t>Nové projekty - podíl obce</t>
  </si>
  <si>
    <t>003529</t>
  </si>
  <si>
    <t>004357</t>
  </si>
  <si>
    <t>0020363000000</t>
  </si>
  <si>
    <t>Neinvest.příspěvky cizím PO - DD,ÚSS a jiné</t>
  </si>
  <si>
    <t>000500170040</t>
  </si>
  <si>
    <t>6313</t>
  </si>
  <si>
    <t>0020366000000</t>
  </si>
  <si>
    <t>Investiční transfer BD Stadion</t>
  </si>
  <si>
    <t>0020367000000</t>
  </si>
  <si>
    <t>Investiční transfer BD Vlnařská, BD Starý Harcov</t>
  </si>
  <si>
    <t>0020580000000</t>
  </si>
  <si>
    <t>Investiční transfer BD Starý Harcov</t>
  </si>
  <si>
    <t>celkem oddělení humanitní</t>
  </si>
  <si>
    <t>celkem odbor školství a sociálních věcí</t>
  </si>
  <si>
    <t>0020149000000</t>
  </si>
  <si>
    <t>Služby peněžních ústavů P, V</t>
  </si>
  <si>
    <t>0020150000000</t>
  </si>
  <si>
    <t>Služby peněžních ústavů ZBÚ v KB+kontokorent</t>
  </si>
  <si>
    <t>0020151000000</t>
  </si>
  <si>
    <t>Služby peněžních ústavů ZBÚ v ČS+kontokorent</t>
  </si>
  <si>
    <t>0020152000000</t>
  </si>
  <si>
    <t>Služby peněžních ústavů ZBÚ v Equa</t>
  </si>
  <si>
    <t>0020153000000</t>
  </si>
  <si>
    <t>Služby peněžních ústavů ZBÚ v ČNB</t>
  </si>
  <si>
    <t>0020155000000</t>
  </si>
  <si>
    <t>Služby peněžních ústavů - Umořovací fond</t>
  </si>
  <si>
    <t>0020156000000</t>
  </si>
  <si>
    <t>Služby peněžních ústavů - ČS dluhopis</t>
  </si>
  <si>
    <t>0020157000000</t>
  </si>
  <si>
    <t>Služby peněžních ústavů - celoživotní vzdělávání</t>
  </si>
  <si>
    <t>0020159000000</t>
  </si>
  <si>
    <t>Služby peněžních ústavů - Fond prevence</t>
  </si>
  <si>
    <t>0020160000000</t>
  </si>
  <si>
    <t>Služby peněžních ústavů - Fond PO soc.a zdravotní</t>
  </si>
  <si>
    <t>0020161000000</t>
  </si>
  <si>
    <t>Služby peněžních ústavů - Městský fond rozvoje byd</t>
  </si>
  <si>
    <t>0020162000000</t>
  </si>
  <si>
    <t>Služby peněžních ústavů - Fond pro podporu a rozvo</t>
  </si>
  <si>
    <t>0020163000000</t>
  </si>
  <si>
    <t>Služby peněžních ústavů - Ekofond</t>
  </si>
  <si>
    <t>0020164000000</t>
  </si>
  <si>
    <t>Služby peněžních ústavů - Fond pro partnerskou spo</t>
  </si>
  <si>
    <t>0020165000000</t>
  </si>
  <si>
    <t>Služby peněžních ústavů - Fond zdraví</t>
  </si>
  <si>
    <t>0020166000000</t>
  </si>
  <si>
    <t>Služby peněžních ústavů - Sportovní fond</t>
  </si>
  <si>
    <t>0020167000000</t>
  </si>
  <si>
    <t>Služby peněžních ústavů - Kulturní fond</t>
  </si>
  <si>
    <t>0020168000000</t>
  </si>
  <si>
    <t>Služby peněžních ústavů - Fond PO školství</t>
  </si>
  <si>
    <t>0020169000000</t>
  </si>
  <si>
    <t>Služby peněžních ústavů - Fond PO kultura</t>
  </si>
  <si>
    <t>0020170000000</t>
  </si>
  <si>
    <t>Služby peněžních ústavů - Smuteční fond</t>
  </si>
  <si>
    <t>0020183000000</t>
  </si>
  <si>
    <t>Služby peněžních ústavů - praktické ověřování……</t>
  </si>
  <si>
    <t>0020184000000</t>
  </si>
  <si>
    <t>Služby peněžních ústavů - ČNB státní fond dopravní</t>
  </si>
  <si>
    <t>0020185000000</t>
  </si>
  <si>
    <t>Služby peněžních ústavů - Promenáda</t>
  </si>
  <si>
    <t>0020186000000</t>
  </si>
  <si>
    <t>Služby peněžních ústavů - operační program konkure</t>
  </si>
  <si>
    <t>0020908000000</t>
  </si>
  <si>
    <t>Služby peněžních ústavů - platební terminály</t>
  </si>
  <si>
    <t>0020939000000</t>
  </si>
  <si>
    <t>Služby peněžních ústavů - bankovní záruka</t>
  </si>
  <si>
    <t>0020947000000</t>
  </si>
  <si>
    <t>Služby peněžních ústavů - revolving KB</t>
  </si>
  <si>
    <t>0020985000014</t>
  </si>
  <si>
    <t>Služby peněžních ústavů Fond pro opr. a vyb.sport.</t>
  </si>
  <si>
    <t>0020986000015</t>
  </si>
  <si>
    <t>Služby peněžních ústavů Fond pro opr.a vyb.komunik</t>
  </si>
  <si>
    <t>0020987000016</t>
  </si>
  <si>
    <t>Služby peněžních ústavů Fond pro opr.a vyb.veř. za</t>
  </si>
  <si>
    <t>0020988000017</t>
  </si>
  <si>
    <t>Služby peněžních ústavů Fond pro výkupy nemovitost</t>
  </si>
  <si>
    <t>0020989000018</t>
  </si>
  <si>
    <t>Služby peněžních ústavů Fond pro rozvoj sociálního</t>
  </si>
  <si>
    <t>0020990000019</t>
  </si>
  <si>
    <t>Služby peněžních ústavů Fond pro opr.rozvoj energe</t>
  </si>
  <si>
    <t>0020991000020</t>
  </si>
  <si>
    <t>Služby peněžních ústavů Fond pro opr. a vyb.ostatn</t>
  </si>
  <si>
    <t>0020992000021</t>
  </si>
  <si>
    <t>Služby peněžních ústavů Fond pro kofinancování evr</t>
  </si>
  <si>
    <t>0020993000022</t>
  </si>
  <si>
    <t>Služby peněžních ústavů Fond pro informační techno</t>
  </si>
  <si>
    <t>0020188000000</t>
  </si>
  <si>
    <t>Členské příspěvky - Sdružení správců městských kom</t>
  </si>
  <si>
    <t>006320</t>
  </si>
  <si>
    <t>0020187000000</t>
  </si>
  <si>
    <t>Spoluúčast na pojistných událostech</t>
  </si>
  <si>
    <t>0020189000000</t>
  </si>
  <si>
    <t>Členské příspěvky - Svaz města a obcí</t>
  </si>
  <si>
    <t>0020190000000</t>
  </si>
  <si>
    <t>Členské příspěvky - Sdružení obcí Libereckého kraj</t>
  </si>
  <si>
    <t>5366</t>
  </si>
  <si>
    <t>0020556000000</t>
  </si>
  <si>
    <t>Finanční vypořádání z minulých let</t>
  </si>
  <si>
    <t>006223</t>
  </si>
  <si>
    <t>5511</t>
  </si>
  <si>
    <t>0020191000000</t>
  </si>
  <si>
    <t>Členské příspěvky - Euroregion Nisa</t>
  </si>
  <si>
    <t>0020140000000</t>
  </si>
  <si>
    <t>0020142000000</t>
  </si>
  <si>
    <t>0020854000000</t>
  </si>
  <si>
    <t>Splátka úroků-směnka</t>
  </si>
  <si>
    <t>0020949000000</t>
  </si>
  <si>
    <t>Splátka úroků revolving KB</t>
  </si>
  <si>
    <t>0020145000000</t>
  </si>
  <si>
    <t>Splátka úroků SFŽP odpadní teplo (ÚZ 90 106)</t>
  </si>
  <si>
    <t>5146</t>
  </si>
  <si>
    <t>0020903000000</t>
  </si>
  <si>
    <t>5149</t>
  </si>
  <si>
    <t>0020158000000</t>
  </si>
  <si>
    <t>Pojistné za léčebné výlohy v zahraničí</t>
  </si>
  <si>
    <t>0020147000000</t>
  </si>
  <si>
    <t>0020148000000</t>
  </si>
  <si>
    <t>Služby peněžních ústavů - revolving VÚB (107)</t>
  </si>
  <si>
    <t xml:space="preserve">Investiční úroky – KB, revolving </t>
  </si>
  <si>
    <t>Neinvestiční příspěvky zřízeným PO - mládež a kultury - účelový</t>
  </si>
  <si>
    <t>000600040003</t>
  </si>
  <si>
    <t>TSML - doplatek majetkové újmy</t>
  </si>
  <si>
    <t>0020086000000</t>
  </si>
  <si>
    <t>Mobiliář - lavičky + koše</t>
  </si>
  <si>
    <t>0020114000000</t>
  </si>
  <si>
    <t>Deratizace města Liberec</t>
  </si>
  <si>
    <t>003721</t>
  </si>
  <si>
    <t>0020111000000</t>
  </si>
  <si>
    <t>Nebezpečné odpady, VOK, úklidy - smlouva</t>
  </si>
  <si>
    <t>003722</t>
  </si>
  <si>
    <t>0020108000000</t>
  </si>
  <si>
    <t>Úhrada svozové společnosti A.S.A</t>
  </si>
  <si>
    <t>003723</t>
  </si>
  <si>
    <t>0020110000000</t>
  </si>
  <si>
    <t>0020109000000</t>
  </si>
  <si>
    <t>Separovaný sběr, PET - smlouva</t>
  </si>
  <si>
    <t>003728</t>
  </si>
  <si>
    <t>0020118000000</t>
  </si>
  <si>
    <t>POH, osvěta</t>
  </si>
  <si>
    <t>POH - kompostéry</t>
  </si>
  <si>
    <t>0020049000000</t>
  </si>
  <si>
    <t>Služby - správa skládek</t>
  </si>
  <si>
    <t>0020050000000</t>
  </si>
  <si>
    <t>Masarykova - obnova stromořadí, arboristika</t>
  </si>
  <si>
    <t>0020089000000</t>
  </si>
  <si>
    <t>Náhradní výsadba</t>
  </si>
  <si>
    <t>0020091000000</t>
  </si>
  <si>
    <t>Zeleň, výsadby, trvalky, letničky</t>
  </si>
  <si>
    <t>0020092000000</t>
  </si>
  <si>
    <t>0020094000000</t>
  </si>
  <si>
    <t>Vánoční strom</t>
  </si>
  <si>
    <t>0020095000000</t>
  </si>
  <si>
    <t>Monitoring křídlatky</t>
  </si>
  <si>
    <t>003792</t>
  </si>
  <si>
    <t>0020073000000</t>
  </si>
  <si>
    <t>0020076000000</t>
  </si>
  <si>
    <t>0020112000000</t>
  </si>
  <si>
    <t>Kontejnerová stání</t>
  </si>
  <si>
    <t>0020079000000</t>
  </si>
  <si>
    <t>Údržba stavebních prvků veř.zeleně (11)</t>
  </si>
  <si>
    <t>0020350000000</t>
  </si>
  <si>
    <t>Neinv.transfery obecně prospěšným org.</t>
  </si>
  <si>
    <t>001032</t>
  </si>
  <si>
    <t>Plastiky - obnova stávajících, nové umístění</t>
  </si>
  <si>
    <t>003725</t>
  </si>
  <si>
    <t>0020106000000</t>
  </si>
  <si>
    <t>PD investičních akcí - zeleň</t>
  </si>
  <si>
    <t>Přehrada - komplexní projekt</t>
  </si>
  <si>
    <t>Parky-Americká, Jablonecká, Mrštíkova, Frýdlantská</t>
  </si>
  <si>
    <t>Dětská hřiště - Jáchymovská, H.Kopečná, Vackova</t>
  </si>
  <si>
    <t>Neinvestiční dary</t>
  </si>
  <si>
    <t>0020936000000</t>
  </si>
  <si>
    <t>Městský fond rozvoje bydlení</t>
  </si>
  <si>
    <t>0020192000018</t>
  </si>
  <si>
    <t>0020192000019</t>
  </si>
  <si>
    <t>Investiční akce MŠ</t>
  </si>
  <si>
    <t>0020769000011</t>
  </si>
  <si>
    <t>MŠ Beruška - rekonstrukce vnitřní vybavení PD</t>
  </si>
  <si>
    <t>0020918000011</t>
  </si>
  <si>
    <t>0020770000011</t>
  </si>
  <si>
    <t>Investiční akce ZŠ</t>
  </si>
  <si>
    <t>Vypracování PD k návrhům dotací</t>
  </si>
  <si>
    <t>0020941000020</t>
  </si>
  <si>
    <t>Investice do budov ve správě majetku města</t>
  </si>
  <si>
    <t>0021001000012</t>
  </si>
  <si>
    <t>Investice do kulturních zařízení</t>
  </si>
  <si>
    <t>plus</t>
  </si>
  <si>
    <t>mínus</t>
  </si>
  <si>
    <t>D) Organizace města/s účastí města a další</t>
  </si>
  <si>
    <t xml:space="preserve">E) Fond rozvoje </t>
  </si>
  <si>
    <t>Dopravní podnik města Liberece a Jablonce nad Nisou</t>
  </si>
  <si>
    <t>Pasport vodních toků a havarijní opravy toků</t>
  </si>
  <si>
    <t>TSML</t>
  </si>
  <si>
    <t>Stavební údržba mostních konstrukcí</t>
  </si>
  <si>
    <r>
      <t>Údržba komunikací včetně příslušenství a zeleně (33/06)</t>
    </r>
    <r>
      <rPr>
        <sz val="9"/>
        <rFont val="Arial"/>
        <family val="2"/>
        <charset val="238"/>
      </rPr>
      <t>služby</t>
    </r>
  </si>
  <si>
    <r>
      <t>Údržba komunikací včetně příslušenství a zeleně (33/06)</t>
    </r>
    <r>
      <rPr>
        <sz val="9"/>
        <rFont val="Arial"/>
        <family val="2"/>
        <charset val="238"/>
      </rPr>
      <t>opravy</t>
    </r>
  </si>
  <si>
    <t>A. S. A. Liberec</t>
  </si>
  <si>
    <t>Služby VO a SSZ - licence, nákup, ost. služeb</t>
  </si>
  <si>
    <t xml:space="preserve">Veřejné osvětlení </t>
  </si>
  <si>
    <t>Parkovací systém - dovybavení park.pro služ.vozy u OSSZ Vavř.vrch</t>
  </si>
  <si>
    <t>Liberecká IS</t>
  </si>
  <si>
    <t>Spacium</t>
  </si>
  <si>
    <t>Neinvestiční příspěvky cizím PO - KVK - na chod poboček</t>
  </si>
  <si>
    <t>Neinvestiční příspěvky cizím PO - KVK - na nákup knih</t>
  </si>
  <si>
    <t>Městský stadion - koncesní smlouva</t>
  </si>
  <si>
    <t>Neinvestiční transfer obecně prosp. spol. - Spacium</t>
  </si>
  <si>
    <t>0020345000000</t>
  </si>
  <si>
    <t xml:space="preserve">Komunitní práce, o. p. s. </t>
  </si>
  <si>
    <t>Plavecký bazén - Ještědská sportovní</t>
  </si>
  <si>
    <t>převod z VHČ</t>
  </si>
  <si>
    <t>Městské lesy</t>
  </si>
  <si>
    <t>Komunitní středisko Kontakt</t>
  </si>
  <si>
    <t>Rozpočet 2016 Výdaje</t>
  </si>
  <si>
    <t>Příspěvek na provozní ztrátu-příměstská autobusová doprava</t>
  </si>
  <si>
    <t xml:space="preserve">oddělení školství </t>
  </si>
  <si>
    <t>Mateřská škola, Liberec, Dětská 461</t>
  </si>
  <si>
    <t>Mateřská škola "Hvězdička", Liberec, Gagarinova 788/9</t>
  </si>
  <si>
    <t>Mateřská škola "Pastelka", Liberec, Švermova 100</t>
  </si>
  <si>
    <t>Mateřská škola, Liberec, Jeřmanická 487/27</t>
  </si>
  <si>
    <t>Mateřská škola "Jizerka", Liberec, Husova 184/72</t>
  </si>
  <si>
    <t>Mateřská škola "Kamarád", Liberec, Dělnická 831/7</t>
  </si>
  <si>
    <t>Mateřská škola, Liberec, Klášterní 466/4</t>
  </si>
  <si>
    <t>Mateřská škola "Klíček", Liberec, Žitná 832/19</t>
  </si>
  <si>
    <t>Mateřská škola "Klubíčko", Liberec, Jugoslávská 128/1</t>
  </si>
  <si>
    <t>Mateřská škola "Korálek", Liberec, Aloisina výšina 645/55</t>
  </si>
  <si>
    <t>Mateřská škola "Kytička", Liberec, Burianova 972/2</t>
  </si>
  <si>
    <t>Mateřská škola "Malínek", Liberec, Kaplického 386</t>
  </si>
  <si>
    <t>Mateřská škola, Liberec, Matoušova 468/12</t>
  </si>
  <si>
    <t>Mateřská škola "Motýlek", Liberec, Broumovská 840/7</t>
  </si>
  <si>
    <t>Mateřská škola "Nad přehradou", Liberec, Klášterní 149/16</t>
  </si>
  <si>
    <t>Mateřská škola "Pod Ještědem", Liberec, U Školky 67</t>
  </si>
  <si>
    <t>Mateřská škola "Pohádka", Liberec, Strakonická 211/12</t>
  </si>
  <si>
    <t>Mateřská škola "Pramínek", Liberec, Březinova 389/8</t>
  </si>
  <si>
    <t>Mateřská škola "Rosnička", Liberec, Školní vršek 503/3</t>
  </si>
  <si>
    <t>Mateřská škola "Sedmikráska", Liberec, Vzdušná 509/20</t>
  </si>
  <si>
    <t>Mateřská škola "Rolnička", Liberec, Truhlářská 340/7</t>
  </si>
  <si>
    <t>Mateřská škola "Sluníčko", Liberec, Bezová 274/1</t>
  </si>
  <si>
    <t xml:space="preserve">Mateřská škola "Srdíčko", Liberec, Oldřichova 836/5 </t>
  </si>
  <si>
    <t>Mateřská škola, Liberec, Stromovka 285/1</t>
  </si>
  <si>
    <t>Mateřská škola "U Bertíka", Liberec, Purkyňova 458/19</t>
  </si>
  <si>
    <t>Mateřská škola "V zahradě", Liberec, Žitavská 122/68</t>
  </si>
  <si>
    <t>Základní škola, Liberec, Aloisina výšina 642</t>
  </si>
  <si>
    <t>Základní škola a Mateřská škola, Liberec, Barvířská 38/6</t>
  </si>
  <si>
    <t>Základní škola a Mateřská škola, Liberec, Broumovská</t>
  </si>
  <si>
    <t>Základní škola, Liberec, Česká 354</t>
  </si>
  <si>
    <t>Základní škola, Liberec, Dobiášova 851/5</t>
  </si>
  <si>
    <t>Základní škola, Liberec, Ještědská 354/88</t>
  </si>
  <si>
    <t>Základní škola, Liberec, Kaplického 384</t>
  </si>
  <si>
    <t>Základní škola, Liberec, Křížanská 80</t>
  </si>
  <si>
    <t>Základní škola, Liberec, Lesní 575/12</t>
  </si>
  <si>
    <t>Základní škola, Liberec, Na Výběžku 118</t>
  </si>
  <si>
    <t>Základní škola, Liberec, nám. Míru 212/2</t>
  </si>
  <si>
    <t>Základní škola, Liberec, Oblačná 101/15</t>
  </si>
  <si>
    <t>Základní škola, Liberec, Sokolovská 328</t>
  </si>
  <si>
    <t>Základní škola, Liberec, Švermova 403/40</t>
  </si>
  <si>
    <t>Základní škola, Liberec, U Soudu 369/8</t>
  </si>
  <si>
    <t>Základní škola, Liberec, U Školy 222/6</t>
  </si>
  <si>
    <t>Základní škola, Liberec, ul. 5. května 64/49</t>
  </si>
  <si>
    <t>Základní škola, Liberec, Vrchlického 262/17</t>
  </si>
  <si>
    <t>Základní škola a Základní umělecká škola, Liberec, Jabloňová 564/43</t>
  </si>
  <si>
    <t>Základní umělecká škola, Liberec, Frýdlantská 1359/19</t>
  </si>
  <si>
    <t>Mateřská škola "Jablůňka", Liberec, Jabloňová 446/29</t>
  </si>
  <si>
    <t>Základní škola s rozšířenou výukou jazyků, Liberec, Husova 142/44</t>
  </si>
  <si>
    <t>Neinv.přísp. zřízeným PO - MŠ Rosnička - odpisy</t>
  </si>
  <si>
    <t xml:space="preserve">Základní škola, Liberec, Orlí 140/7 </t>
  </si>
  <si>
    <t>Neinv.přísp. zřízeným PO - ZŠ Orlí - provoz</t>
  </si>
  <si>
    <t>Neinv.přísp. zřízeným PO - ZŠ Orlí - energie</t>
  </si>
  <si>
    <t>Neinv.přísp. zřízeným PO - ZŠ Orlí - odpisy</t>
  </si>
  <si>
    <t xml:space="preserve">Botanická zahrada - příspěvková organizace </t>
  </si>
  <si>
    <t xml:space="preserve">Zoologická zahrada - příspěvková organizace </t>
  </si>
  <si>
    <t xml:space="preserve">Divadlo F. X. Šaldy - příspěvková organizace </t>
  </si>
  <si>
    <t xml:space="preserve">Naivní divadlo - příspěvková organizace </t>
  </si>
  <si>
    <t>Neinvestiční příspěvky zřízeným PO - mládež a kultura - účelový příspěvek</t>
  </si>
  <si>
    <t xml:space="preserve">Dětské centrum Sluníčko - příspěvková organizace </t>
  </si>
  <si>
    <t xml:space="preserve">Centrum zdravotní a sociální péče - příspěvková organizace </t>
  </si>
  <si>
    <t xml:space="preserve">Komunitní středisko Kontakt - příspěvková organizace </t>
  </si>
  <si>
    <t xml:space="preserve">Městské lesy Liberec - příspěvková organizace </t>
  </si>
  <si>
    <t xml:space="preserve">Mateřské školky - příspěvkové organizace </t>
  </si>
  <si>
    <t xml:space="preserve">Základní školy - příspěvkové organizace </t>
  </si>
  <si>
    <t>oddělení humanitní</t>
  </si>
  <si>
    <t xml:space="preserve">odbor ekologie... </t>
  </si>
  <si>
    <t>odměny členové - 4 výbory po 13-členech</t>
  </si>
  <si>
    <t>odměny členové komisí</t>
  </si>
  <si>
    <t>povinné pojistné na sociální zabezpečení - zastupitelů</t>
  </si>
  <si>
    <t>povinné pojistné na zdravotní pojištění - zastupitelé</t>
  </si>
  <si>
    <t>ostatní povinné pojistné hrazené zaměstnavatelem - zastupitelé</t>
  </si>
  <si>
    <t>odměny rada města - 1xprimátor, 4x náměstek, 4x radní</t>
  </si>
  <si>
    <t>ostatní - stravování</t>
  </si>
  <si>
    <t>SUMP (udržit.mobilita) - strategický dokument</t>
  </si>
  <si>
    <t>Splátka úroků dluhopisu ( za období 2.pololetí 2015)</t>
  </si>
  <si>
    <t>Úrokový SWAP (k dluhopisu za období 2. pololetí 2015)</t>
  </si>
  <si>
    <t>Splátka úroků - směnka</t>
  </si>
  <si>
    <t>Dlouhodobé operace řízení likvidity, výdaje,dluhopis</t>
  </si>
  <si>
    <t xml:space="preserve">Poradenství White &amp; Case </t>
  </si>
  <si>
    <t>Poplatek ČS za nový směnečný program</t>
  </si>
  <si>
    <t>MŠ a ZŠ (pouze účetní operace v příjmech i ve výdajích)</t>
  </si>
  <si>
    <t>ostatní PO (fyzický výdej i příjem)</t>
  </si>
  <si>
    <t>* poskytnutí příspěvku na odpisy ve výdajích  poté jeho odvod (příjem) do rozpočtu města - bez finančních bankovních převodů - účetní operace v příjmech a výdajích</t>
  </si>
  <si>
    <t>** poskytnutí příspěvku na odpisy na nemovitý a movitý majetek a poté jeho odvod - příjem z nemovitého majetku do rozpočtu města</t>
  </si>
  <si>
    <t>Příspěvek na odpisy příspěvkovým organizacím:</t>
  </si>
  <si>
    <t>Příjmy z úroků - dluhopis</t>
  </si>
  <si>
    <t>000200110000</t>
  </si>
  <si>
    <t>Kompostárna - projektová dokumentace - žádost o dotaci</t>
  </si>
  <si>
    <t>Projektová dokumentace neinvest.akcí - územní studie zeleně</t>
  </si>
  <si>
    <t>Sanace skalních masívů - havarijní stavy - tř. M. Horákové</t>
  </si>
  <si>
    <t>Sídl. Gagarinova - revitalizace zeleně, obnova DH - 1. etapa</t>
  </si>
  <si>
    <t>Opravy vyplývající z aktuálního technického stavu mš</t>
  </si>
  <si>
    <t>Opravy vyplývající z aktuálního technického stavu zš</t>
  </si>
  <si>
    <t>Plavecký bazén - návrh řešení studie</t>
  </si>
  <si>
    <t>Plavecký bazén - příprava na provoz bazénu 2016- opravy a hav. St.</t>
  </si>
  <si>
    <t>1.</t>
  </si>
  <si>
    <t>osobní výdaje hrubé mzdy</t>
  </si>
  <si>
    <t>rozpočet 2015</t>
  </si>
  <si>
    <t>2.</t>
  </si>
  <si>
    <t>3.</t>
  </si>
  <si>
    <t>4.</t>
  </si>
  <si>
    <t>povinné odvody 34,42% (soc., zdrav. a ost. pojistné)</t>
  </si>
  <si>
    <t xml:space="preserve">Městská policie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</si>
  <si>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</si>
  <si>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</si>
  <si>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</si>
  <si>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</si>
  <si>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</si>
  <si>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</si>
  <si>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</si>
  <si>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</si>
  <si>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</si>
  <si>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</si>
  <si>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</si>
  <si>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</si>
  <si>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</si>
  <si>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</si>
  <si>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</si>
  <si>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Název odboru</t>
  </si>
  <si>
    <t>č.</t>
  </si>
  <si>
    <t>Neinv. transfery nefin.podnikatelským subj.-FO Dzikos</t>
  </si>
  <si>
    <t>Komunitní plán - nákup krizové situace v sociální oblast</t>
  </si>
  <si>
    <t>Rumjancevova - komplexní úprava</t>
  </si>
  <si>
    <t>Fond vzdělávání</t>
  </si>
  <si>
    <t>Fond pro opravy a rozvoj bytového fondu</t>
  </si>
  <si>
    <t>příděl do fondu rezerva 2016</t>
  </si>
  <si>
    <t>Opravy kulturních zařízení ostatní</t>
  </si>
  <si>
    <t>SO - Horáková, Šamánkova, Oblačná</t>
  </si>
  <si>
    <t>Fond cyklodoprava</t>
  </si>
  <si>
    <t>rezerva - spolupodíly na žádosti ve schvalování</t>
  </si>
  <si>
    <t>Ostatní osobní výdaje - podíly SML k dotacím SR aj.</t>
  </si>
  <si>
    <t>kontrolní součet:</t>
  </si>
  <si>
    <t>zbývá k rozdělení</t>
  </si>
  <si>
    <t>Tajemník Magistrátu města Liberec</t>
  </si>
  <si>
    <t>včetně 4 asistentů</t>
  </si>
  <si>
    <t>Odbor kontroly a interního auditu</t>
  </si>
  <si>
    <t>Odbor kancelář primátora</t>
  </si>
  <si>
    <t>Odbor právní a veřejných zakázek</t>
  </si>
  <si>
    <t>B) ODBORY MAGISTRÁTU_OSOBNÍ VÝDAJE</t>
  </si>
  <si>
    <t>A) Rada města, zastupitelstvo, výbory, komise - odměny</t>
  </si>
  <si>
    <t xml:space="preserve">Neinvestiční příspěvky zřízeným PO - provoz </t>
  </si>
  <si>
    <t>příděl do fondu 2016 - rezerva</t>
  </si>
  <si>
    <t>0020865000017</t>
  </si>
  <si>
    <t>Parkovací systém - provoz. park. systému</t>
  </si>
  <si>
    <t xml:space="preserve">Provoz, havárie  a rozvoj IS MML </t>
  </si>
  <si>
    <t>Rezerva  ( primátor, náměstci )</t>
  </si>
  <si>
    <t>Rezerva (Komunitní plán - dofinancování)</t>
  </si>
  <si>
    <t>podrobný rozpočet Městská policie_struktura_2016</t>
  </si>
  <si>
    <t>0020192000016</t>
  </si>
  <si>
    <t>Fond kultury a cestovního ruchu</t>
  </si>
  <si>
    <t>Fond zdraví a prevence</t>
  </si>
  <si>
    <t>Fond rozvojové spolupráce</t>
  </si>
  <si>
    <t>0020192000011</t>
  </si>
  <si>
    <t>změna</t>
  </si>
  <si>
    <t xml:space="preserve">převod z VHČ </t>
  </si>
  <si>
    <t>odměny zastupitelstvo - 34 zastupitelů, mimo primátora,náměstků a 4 radních</t>
  </si>
  <si>
    <t>A)</t>
  </si>
  <si>
    <t>Osobní výdaje</t>
  </si>
  <si>
    <t>celkem odbor hlavního architekta</t>
  </si>
  <si>
    <t>celkem odbor strategického rozvoje a dotací</t>
  </si>
  <si>
    <t>celkem odbor cestovního ruchu, kultury a sportu</t>
  </si>
  <si>
    <t>B)</t>
  </si>
  <si>
    <t>počet pracovníků  leden 2015</t>
  </si>
  <si>
    <t>počet pracovníků prosinec 2015_leden 2016</t>
  </si>
  <si>
    <t>Městská policie _ podrobněji</t>
  </si>
  <si>
    <t xml:space="preserve">Nájemné - pronájmy </t>
  </si>
  <si>
    <t>0020917000000</t>
  </si>
  <si>
    <t>rezerva pro  Ekofond</t>
  </si>
  <si>
    <t>rezerva pro fond zdraví a prevence</t>
  </si>
  <si>
    <t>rezerva pro fond rozvojové spolupráce</t>
  </si>
  <si>
    <t>rezerva pro fond vzdělávání</t>
  </si>
  <si>
    <t>rezerva pro fond kultury a cestovního ruchu</t>
  </si>
  <si>
    <t>rezerva pro sportovní fond</t>
  </si>
  <si>
    <t>rezerva pro městský fond rozvoje bydlení</t>
  </si>
  <si>
    <t>0010339000000</t>
  </si>
  <si>
    <t>0021011000000</t>
  </si>
  <si>
    <t>0021012000000</t>
  </si>
  <si>
    <t>0021013000000</t>
  </si>
  <si>
    <t>0021014000000</t>
  </si>
  <si>
    <t>0021015000000</t>
  </si>
  <si>
    <t>0020967001500</t>
  </si>
  <si>
    <t>0021016000000</t>
  </si>
  <si>
    <t>0020264000000</t>
  </si>
  <si>
    <t>0021017000000</t>
  </si>
  <si>
    <t>Kino Varšava - příprava PD k územnímu rozhodnutí</t>
  </si>
  <si>
    <t>0021018000000</t>
  </si>
  <si>
    <t>0021019000000</t>
  </si>
  <si>
    <t>0021020000000</t>
  </si>
  <si>
    <t>0021021000000</t>
  </si>
  <si>
    <t>0021022000000</t>
  </si>
  <si>
    <t>0021023000000</t>
  </si>
  <si>
    <t>0021024000000</t>
  </si>
  <si>
    <t>0020107000000</t>
  </si>
  <si>
    <t>0021025000000</t>
  </si>
  <si>
    <t>0021026000000</t>
  </si>
  <si>
    <t>0021027000000</t>
  </si>
  <si>
    <t>0021028000000</t>
  </si>
  <si>
    <t>0021029000000</t>
  </si>
  <si>
    <t>0021030000000</t>
  </si>
  <si>
    <t>0021031000000</t>
  </si>
  <si>
    <t>0021032000000</t>
  </si>
  <si>
    <t>0021033000000</t>
  </si>
  <si>
    <t>0021034000000</t>
  </si>
  <si>
    <t>0021035000000</t>
  </si>
  <si>
    <t>0021036000000</t>
  </si>
  <si>
    <t>0021037000000</t>
  </si>
  <si>
    <t>0021038000000</t>
  </si>
  <si>
    <t>0021039000000</t>
  </si>
  <si>
    <r>
      <t>Přístřešky a zálivy MHD</t>
    </r>
    <r>
      <rPr>
        <sz val="9"/>
        <color theme="1"/>
        <rFont val="Arial"/>
        <family val="2"/>
        <charset val="238"/>
      </rPr>
      <t>(opravy přístřešků autobus.zálivů)</t>
    </r>
  </si>
  <si>
    <t>0021040000000</t>
  </si>
  <si>
    <t>Dopravní hřiště - vybavení</t>
  </si>
  <si>
    <t>0021041000000</t>
  </si>
  <si>
    <t>0021042000000</t>
  </si>
  <si>
    <t>0021043000000</t>
  </si>
  <si>
    <t>0021044000000</t>
  </si>
  <si>
    <t>0021045000000</t>
  </si>
  <si>
    <t>0021046000000</t>
  </si>
  <si>
    <t>0021047000000</t>
  </si>
  <si>
    <t>0020192000001</t>
  </si>
  <si>
    <t>0020192000025</t>
  </si>
  <si>
    <t>0020192000026</t>
  </si>
  <si>
    <t>0020192000027</t>
  </si>
  <si>
    <t>0020192000028</t>
  </si>
  <si>
    <t>0020192000008</t>
  </si>
  <si>
    <t>0020192000007</t>
  </si>
  <si>
    <t>0020229000011</t>
  </si>
  <si>
    <t>0020228000011</t>
  </si>
  <si>
    <t>0020231000011</t>
  </si>
  <si>
    <t>0020954000011</t>
  </si>
  <si>
    <t>0020233000011</t>
  </si>
  <si>
    <t>0020234000011</t>
  </si>
  <si>
    <t>0020942000011</t>
  </si>
  <si>
    <t>0020957000011</t>
  </si>
  <si>
    <t>0020958000011</t>
  </si>
  <si>
    <t>0020230000012</t>
  </si>
  <si>
    <t>0020558000012</t>
  </si>
  <si>
    <t>0020911000012</t>
  </si>
  <si>
    <t>0020930000012</t>
  </si>
  <si>
    <t>0021048000023</t>
  </si>
  <si>
    <t>0020192000023</t>
  </si>
  <si>
    <t>0020308000014</t>
  </si>
  <si>
    <t>0020310000014</t>
  </si>
  <si>
    <t>0020311000014</t>
  </si>
  <si>
    <t>0021049000014</t>
  </si>
  <si>
    <t>0020924000014</t>
  </si>
  <si>
    <t>0021051000015</t>
  </si>
  <si>
    <t>0021050000015</t>
  </si>
  <si>
    <t>0021052000015</t>
  </si>
  <si>
    <t>0021053000015</t>
  </si>
  <si>
    <t>0021054000015</t>
  </si>
  <si>
    <t>0021055000015</t>
  </si>
  <si>
    <t>0021056000016</t>
  </si>
  <si>
    <t>0021057000016</t>
  </si>
  <si>
    <t>0021058000016</t>
  </si>
  <si>
    <t>0021059000016</t>
  </si>
  <si>
    <t>0021060000020</t>
  </si>
  <si>
    <t>0020407000020</t>
  </si>
  <si>
    <t>0020960000020</t>
  </si>
  <si>
    <t>0020138000020</t>
  </si>
  <si>
    <t xml:space="preserve">Investice do sportovních zařízení </t>
  </si>
  <si>
    <t>0021061000021</t>
  </si>
  <si>
    <t>0021062000014</t>
  </si>
  <si>
    <t>Projekty rozvojové speciální</t>
  </si>
  <si>
    <t>0020192000022</t>
  </si>
  <si>
    <t>0020192000024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</si>
</sst>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Kč&quot;"/>
    <numFmt numFmtId="165" formatCode="#,##0.00_ ;[Red]\-#,##0.00\ "/>
    <numFmt numFmtId="166" formatCode="#,##0.00_ ;\-#,##0.00\ "/>
    <numFmt numFmtId="167" formatCode="0_ ;[Red]\-0\ "/>
    <numFmt numFmtId="168" formatCode="#,##0_ ;[Red]\-#,##0\ "/>
    <numFmt numFmtId="170" formatCode="#,##0_ ;\-#,##0\ "/>
  </numFmts>
  <fonts count="45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sz val="10"/>
      <color rgb="FF1F497D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33" fillId="0" borderId="0"/>
    <xf numFmtId="0" fontId="1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31" fillId="0" borderId="0"/>
  </cellStyleXfs>
  <cellXfs count="713">
    <xf numFmtId="0" fontId="0" fillId="0" borderId="0" xfId="0"/>
    <xf numFmtId="0" fontId="19" fillId="0" borderId="0" xfId="0" applyFont="1"/>
    <xf numFmtId="0" fontId="0" fillId="0" borderId="0" xfId="0" applyFill="1"/>
    <xf numFmtId="0" fontId="19" fillId="0" borderId="0" xfId="0" applyFont="1" applyBorder="1"/>
    <xf numFmtId="0" fontId="0" fillId="0" borderId="0" xfId="0" applyFill="1" applyBorder="1"/>
    <xf numFmtId="0" fontId="14" fillId="0" borderId="0" xfId="0" applyFont="1" applyFill="1" applyAlignment="1"/>
    <xf numFmtId="0" fontId="0" fillId="0" borderId="10" xfId="0" applyBorder="1"/>
    <xf numFmtId="0" fontId="0" fillId="0" borderId="0" xfId="0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164" fontId="26" fillId="0" borderId="10" xfId="0" applyNumberFormat="1" applyFont="1" applyFill="1" applyBorder="1" applyAlignment="1"/>
    <xf numFmtId="164" fontId="22" fillId="0" borderId="1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/>
    <xf numFmtId="164" fontId="20" fillId="0" borderId="10" xfId="0" applyNumberFormat="1" applyFont="1" applyFill="1" applyBorder="1" applyAlignment="1">
      <alignment horizontal="left" vertical="justify"/>
    </xf>
    <xf numFmtId="3" fontId="22" fillId="0" borderId="10" xfId="0" applyNumberFormat="1" applyFont="1" applyFill="1" applyBorder="1" applyAlignment="1">
      <alignment horizontal="right" vertical="center"/>
    </xf>
    <xf numFmtId="164" fontId="22" fillId="0" borderId="10" xfId="0" applyNumberFormat="1" applyFont="1" applyFill="1" applyBorder="1" applyAlignment="1"/>
    <xf numFmtId="0" fontId="14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left" vertical="center"/>
    </xf>
    <xf numFmtId="0" fontId="0" fillId="0" borderId="0" xfId="0" applyBorder="1"/>
    <xf numFmtId="0" fontId="14" fillId="33" borderId="10" xfId="0" applyFont="1" applyFill="1" applyBorder="1" applyAlignment="1">
      <alignment horizontal="left" vertical="center"/>
    </xf>
    <xf numFmtId="0" fontId="19" fillId="33" borderId="10" xfId="0" applyFont="1" applyFill="1" applyBorder="1"/>
    <xf numFmtId="3" fontId="0" fillId="33" borderId="10" xfId="0" applyNumberForma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/>
    <xf numFmtId="0" fontId="30" fillId="0" borderId="10" xfId="0" applyFont="1" applyBorder="1"/>
    <xf numFmtId="3" fontId="30" fillId="0" borderId="10" xfId="0" applyNumberFormat="1" applyFont="1" applyFill="1" applyBorder="1"/>
    <xf numFmtId="3" fontId="31" fillId="0" borderId="10" xfId="0" applyNumberFormat="1" applyFont="1" applyBorder="1"/>
    <xf numFmtId="3" fontId="31" fillId="0" borderId="10" xfId="0" applyNumberFormat="1" applyFont="1" applyFill="1" applyBorder="1"/>
    <xf numFmtId="0" fontId="0" fillId="0" borderId="0" xfId="0"/>
    <xf numFmtId="3" fontId="0" fillId="0" borderId="10" xfId="0" applyNumberFormat="1" applyFill="1" applyBorder="1"/>
    <xf numFmtId="0" fontId="30" fillId="0" borderId="10" xfId="0" applyFont="1" applyFill="1" applyBorder="1" applyAlignment="1"/>
    <xf numFmtId="0" fontId="0" fillId="0" borderId="0" xfId="0"/>
    <xf numFmtId="0" fontId="0" fillId="0" borderId="0" xfId="0"/>
    <xf numFmtId="0" fontId="20" fillId="0" borderId="10" xfId="0" applyFont="1" applyFill="1" applyBorder="1" applyAlignment="1">
      <alignment horizontal="left" vertical="justify"/>
    </xf>
    <xf numFmtId="0" fontId="0" fillId="0" borderId="0" xfId="0"/>
    <xf numFmtId="3" fontId="0" fillId="0" borderId="10" xfId="0" applyNumberFormat="1" applyBorder="1"/>
    <xf numFmtId="3" fontId="19" fillId="0" borderId="10" xfId="0" applyNumberFormat="1" applyFont="1" applyBorder="1"/>
    <xf numFmtId="0" fontId="0" fillId="0" borderId="0" xfId="0"/>
    <xf numFmtId="0" fontId="0" fillId="0" borderId="0" xfId="0" applyFill="1"/>
    <xf numFmtId="0" fontId="19" fillId="0" borderId="10" xfId="0" applyFont="1" applyBorder="1"/>
    <xf numFmtId="0" fontId="19" fillId="0" borderId="10" xfId="0" applyFont="1" applyFill="1" applyBorder="1"/>
    <xf numFmtId="164" fontId="19" fillId="0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/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/>
    <xf numFmtId="164" fontId="22" fillId="37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164" fontId="22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/>
    </xf>
    <xf numFmtId="164" fontId="31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/>
    <xf numFmtId="0" fontId="17" fillId="0" borderId="0" xfId="0" applyFont="1"/>
    <xf numFmtId="0" fontId="14" fillId="0" borderId="0" xfId="0" applyFont="1" applyFill="1"/>
    <xf numFmtId="0" fontId="19" fillId="36" borderId="10" xfId="0" applyFont="1" applyFill="1" applyBorder="1"/>
    <xf numFmtId="0" fontId="22" fillId="37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/>
    <xf numFmtId="0" fontId="22" fillId="34" borderId="10" xfId="0" applyFont="1" applyFill="1" applyBorder="1" applyAlignment="1"/>
    <xf numFmtId="164" fontId="26" fillId="34" borderId="10" xfId="0" applyNumberFormat="1" applyFont="1" applyFill="1" applyBorder="1" applyAlignment="1"/>
    <xf numFmtId="0" fontId="27" fillId="38" borderId="10" xfId="0" applyFont="1" applyFill="1" applyBorder="1" applyAlignment="1"/>
    <xf numFmtId="0" fontId="25" fillId="38" borderId="10" xfId="0" applyFont="1" applyFill="1" applyBorder="1" applyAlignment="1"/>
    <xf numFmtId="0" fontId="25" fillId="0" borderId="10" xfId="0" applyFont="1" applyFill="1" applyBorder="1" applyAlignment="1"/>
    <xf numFmtId="164" fontId="25" fillId="0" borderId="10" xfId="0" applyNumberFormat="1" applyFont="1" applyFill="1" applyBorder="1" applyAlignment="1"/>
    <xf numFmtId="0" fontId="25" fillId="33" borderId="10" xfId="0" applyFont="1" applyFill="1" applyBorder="1" applyAlignment="1"/>
    <xf numFmtId="164" fontId="14" fillId="33" borderId="10" xfId="0" applyNumberFormat="1" applyFont="1" applyFill="1" applyBorder="1" applyAlignment="1">
      <alignment horizontal="right" vertical="center"/>
    </xf>
    <xf numFmtId="164" fontId="25" fillId="33" borderId="10" xfId="0" applyNumberFormat="1" applyFont="1" applyFill="1" applyBorder="1" applyAlignment="1"/>
    <xf numFmtId="0" fontId="22" fillId="33" borderId="10" xfId="0" applyFont="1" applyFill="1" applyBorder="1" applyAlignment="1">
      <alignment horizontal="left" vertical="center"/>
    </xf>
    <xf numFmtId="164" fontId="22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justify"/>
    </xf>
    <xf numFmtId="0" fontId="22" fillId="33" borderId="10" xfId="0" applyFont="1" applyFill="1" applyBorder="1" applyAlignment="1"/>
    <xf numFmtId="164" fontId="26" fillId="33" borderId="10" xfId="0" applyNumberFormat="1" applyFont="1" applyFill="1" applyBorder="1" applyAlignment="1"/>
    <xf numFmtId="0" fontId="35" fillId="0" borderId="0" xfId="0" applyFont="1"/>
    <xf numFmtId="0" fontId="35" fillId="0" borderId="0" xfId="0" applyFont="1" applyFill="1" applyBorder="1"/>
    <xf numFmtId="0" fontId="0" fillId="0" borderId="15" xfId="0" applyFont="1" applyFill="1" applyBorder="1" applyAlignment="1">
      <alignment horizontal="center"/>
    </xf>
    <xf numFmtId="0" fontId="19" fillId="0" borderId="15" xfId="0" applyFont="1" applyBorder="1"/>
    <xf numFmtId="0" fontId="0" fillId="0" borderId="15" xfId="0" applyBorder="1"/>
    <xf numFmtId="0" fontId="19" fillId="0" borderId="15" xfId="0" applyFont="1" applyFill="1" applyBorder="1"/>
    <xf numFmtId="0" fontId="17" fillId="0" borderId="15" xfId="0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right"/>
    </xf>
    <xf numFmtId="164" fontId="22" fillId="38" borderId="10" xfId="0" applyNumberFormat="1" applyFont="1" applyFill="1" applyBorder="1" applyAlignment="1"/>
    <xf numFmtId="0" fontId="28" fillId="33" borderId="10" xfId="0" applyFont="1" applyFill="1" applyBorder="1" applyAlignment="1">
      <alignment horizontal="left" vertical="center"/>
    </xf>
    <xf numFmtId="164" fontId="14" fillId="33" borderId="10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horizontal="left" vertical="center"/>
    </xf>
    <xf numFmtId="164" fontId="22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/>
    <xf numFmtId="164" fontId="0" fillId="36" borderId="10" xfId="0" applyNumberFormat="1" applyFont="1" applyFill="1" applyBorder="1" applyAlignment="1"/>
    <xf numFmtId="164" fontId="14" fillId="33" borderId="10" xfId="0" applyNumberFormat="1" applyFont="1" applyFill="1" applyBorder="1" applyAlignment="1">
      <alignment vertical="justify"/>
    </xf>
    <xf numFmtId="164" fontId="22" fillId="34" borderId="10" xfId="0" applyNumberFormat="1" applyFont="1" applyFill="1" applyBorder="1" applyAlignment="1">
      <alignment vertical="center"/>
    </xf>
    <xf numFmtId="164" fontId="22" fillId="33" borderId="10" xfId="0" applyNumberFormat="1" applyFont="1" applyFill="1" applyBorder="1" applyAlignment="1"/>
    <xf numFmtId="3" fontId="28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/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/>
    <xf numFmtId="3" fontId="14" fillId="33" borderId="10" xfId="0" applyNumberFormat="1" applyFont="1" applyFill="1" applyBorder="1" applyAlignment="1">
      <alignment horizontal="right" vertical="center"/>
    </xf>
    <xf numFmtId="3" fontId="14" fillId="33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/>
    </xf>
    <xf numFmtId="3" fontId="28" fillId="33" borderId="1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165" fontId="22" fillId="0" borderId="0" xfId="0" applyNumberFormat="1" applyFont="1" applyAlignment="1"/>
    <xf numFmtId="164" fontId="0" fillId="0" borderId="0" xfId="0" applyNumberFormat="1" applyAlignment="1">
      <alignment horizontal="center"/>
    </xf>
    <xf numFmtId="166" fontId="0" fillId="0" borderId="0" xfId="0" applyNumberFormat="1"/>
    <xf numFmtId="0" fontId="27" fillId="34" borderId="0" xfId="0" applyFont="1" applyFill="1" applyAlignment="1">
      <alignment vertical="center"/>
    </xf>
    <xf numFmtId="0" fontId="31" fillId="34" borderId="0" xfId="0" applyFont="1" applyFill="1"/>
    <xf numFmtId="165" fontId="0" fillId="34" borderId="0" xfId="0" applyNumberFormat="1" applyFill="1"/>
    <xf numFmtId="165" fontId="0" fillId="34" borderId="0" xfId="0" applyNumberFormat="1" applyFill="1" applyAlignment="1"/>
    <xf numFmtId="164" fontId="0" fillId="34" borderId="0" xfId="0" applyNumberFormat="1" applyFill="1" applyAlignment="1"/>
    <xf numFmtId="165" fontId="0" fillId="0" borderId="0" xfId="0" applyNumberFormat="1" applyAlignment="1"/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165" fontId="0" fillId="0" borderId="0" xfId="0" applyNumberFormat="1"/>
    <xf numFmtId="165" fontId="26" fillId="34" borderId="0" xfId="0" applyNumberFormat="1" applyFont="1" applyFill="1"/>
    <xf numFmtId="166" fontId="0" fillId="34" borderId="0" xfId="0" applyNumberFormat="1" applyFill="1"/>
    <xf numFmtId="0" fontId="22" fillId="42" borderId="10" xfId="0" applyFont="1" applyFill="1" applyBorder="1" applyAlignment="1">
      <alignment horizontal="left"/>
    </xf>
    <xf numFmtId="165" fontId="22" fillId="42" borderId="10" xfId="0" applyNumberFormat="1" applyFont="1" applyFill="1" applyBorder="1" applyAlignment="1">
      <alignment horizontal="left"/>
    </xf>
    <xf numFmtId="0" fontId="22" fillId="42" borderId="10" xfId="0" applyNumberFormat="1" applyFont="1" applyFill="1" applyBorder="1" applyAlignment="1">
      <alignment horizontal="center" vertical="center" wrapText="1"/>
    </xf>
    <xf numFmtId="166" fontId="25" fillId="34" borderId="0" xfId="0" applyNumberFormat="1" applyFont="1" applyFill="1" applyBorder="1" applyAlignment="1">
      <alignment horizontal="left"/>
    </xf>
    <xf numFmtId="0" fontId="36" fillId="34" borderId="0" xfId="0" applyFont="1" applyFill="1"/>
    <xf numFmtId="165" fontId="36" fillId="34" borderId="0" xfId="0" applyNumberFormat="1" applyFont="1" applyFill="1"/>
    <xf numFmtId="165" fontId="36" fillId="34" borderId="0" xfId="0" applyNumberFormat="1" applyFont="1" applyFill="1" applyAlignment="1"/>
    <xf numFmtId="164" fontId="25" fillId="34" borderId="0" xfId="0" applyNumberFormat="1" applyFont="1" applyFill="1" applyAlignment="1"/>
    <xf numFmtId="0" fontId="22" fillId="33" borderId="10" xfId="0" applyFont="1" applyFill="1" applyBorder="1" applyAlignment="1">
      <alignment horizontal="left"/>
    </xf>
    <xf numFmtId="165" fontId="22" fillId="33" borderId="10" xfId="0" applyNumberFormat="1" applyFont="1" applyFill="1" applyBorder="1" applyAlignment="1">
      <alignment horizontal="left"/>
    </xf>
    <xf numFmtId="164" fontId="28" fillId="33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165" fontId="22" fillId="0" borderId="10" xfId="0" applyNumberFormat="1" applyFont="1" applyFill="1" applyBorder="1" applyAlignment="1">
      <alignment horizontal="left"/>
    </xf>
    <xf numFmtId="166" fontId="0" fillId="0" borderId="0" xfId="0" applyNumberFormat="1" applyFill="1"/>
    <xf numFmtId="165" fontId="22" fillId="43" borderId="0" xfId="0" applyNumberFormat="1" applyFont="1" applyFill="1" applyBorder="1" applyAlignment="1">
      <alignment horizontal="left"/>
    </xf>
    <xf numFmtId="165" fontId="22" fillId="43" borderId="0" xfId="0" applyNumberFormat="1" applyFont="1" applyFill="1" applyBorder="1" applyAlignment="1">
      <alignment horizontal="right"/>
    </xf>
    <xf numFmtId="166" fontId="22" fillId="43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/>
    </xf>
    <xf numFmtId="165" fontId="31" fillId="0" borderId="0" xfId="0" applyNumberFormat="1" applyFont="1" applyBorder="1" applyAlignment="1">
      <alignment horizontal="left"/>
    </xf>
    <xf numFmtId="165" fontId="31" fillId="0" borderId="0" xfId="0" applyNumberFormat="1" applyFont="1" applyBorder="1" applyAlignment="1">
      <alignment horizontal="right"/>
    </xf>
    <xf numFmtId="166" fontId="31" fillId="0" borderId="0" xfId="0" applyNumberFormat="1" applyFont="1" applyBorder="1" applyAlignment="1">
      <alignment horizontal="right"/>
    </xf>
    <xf numFmtId="164" fontId="31" fillId="0" borderId="0" xfId="0" applyNumberFormat="1" applyFont="1" applyBorder="1" applyAlignment="1">
      <alignment horizontal="right"/>
    </xf>
    <xf numFmtId="165" fontId="0" fillId="0" borderId="10" xfId="0" applyNumberFormat="1" applyBorder="1"/>
    <xf numFmtId="0" fontId="22" fillId="33" borderId="13" xfId="0" applyFont="1" applyFill="1" applyBorder="1" applyAlignment="1">
      <alignment horizontal="left"/>
    </xf>
    <xf numFmtId="165" fontId="22" fillId="33" borderId="13" xfId="0" applyNumberFormat="1" applyFont="1" applyFill="1" applyBorder="1" applyAlignment="1">
      <alignment horizontal="left"/>
    </xf>
    <xf numFmtId="0" fontId="28" fillId="33" borderId="13" xfId="0" applyFont="1" applyFill="1" applyBorder="1" applyAlignment="1">
      <alignment horizontal="left" vertical="center"/>
    </xf>
    <xf numFmtId="164" fontId="28" fillId="33" borderId="13" xfId="0" applyNumberFormat="1" applyFont="1" applyFill="1" applyBorder="1" applyAlignment="1">
      <alignment horizontal="right" vertical="center"/>
    </xf>
    <xf numFmtId="165" fontId="22" fillId="42" borderId="10" xfId="0" applyNumberFormat="1" applyFont="1" applyFill="1" applyBorder="1" applyAlignment="1">
      <alignment horizontal="right"/>
    </xf>
    <xf numFmtId="0" fontId="31" fillId="35" borderId="0" xfId="0" applyFont="1" applyFill="1" applyBorder="1" applyAlignment="1">
      <alignment horizontal="left"/>
    </xf>
    <xf numFmtId="165" fontId="31" fillId="35" borderId="0" xfId="0" applyNumberFormat="1" applyFont="1" applyFill="1" applyBorder="1" applyAlignment="1">
      <alignment horizontal="left"/>
    </xf>
    <xf numFmtId="165" fontId="31" fillId="35" borderId="0" xfId="0" applyNumberFormat="1" applyFont="1" applyFill="1" applyBorder="1" applyAlignment="1">
      <alignment horizontal="right"/>
    </xf>
    <xf numFmtId="166" fontId="31" fillId="35" borderId="0" xfId="0" applyNumberFormat="1" applyFont="1" applyFill="1" applyBorder="1" applyAlignment="1">
      <alignment horizontal="right"/>
    </xf>
    <xf numFmtId="164" fontId="31" fillId="35" borderId="0" xfId="0" applyNumberFormat="1" applyFont="1" applyFill="1" applyBorder="1" applyAlignment="1">
      <alignment horizontal="right"/>
    </xf>
    <xf numFmtId="0" fontId="31" fillId="0" borderId="14" xfId="0" applyFont="1" applyBorder="1" applyAlignment="1">
      <alignment horizontal="left"/>
    </xf>
    <xf numFmtId="165" fontId="31" fillId="0" borderId="14" xfId="0" applyNumberFormat="1" applyFont="1" applyBorder="1" applyAlignment="1">
      <alignment horizontal="left"/>
    </xf>
    <xf numFmtId="166" fontId="22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19" fillId="0" borderId="10" xfId="44" applyFont="1" applyBorder="1"/>
    <xf numFmtId="0" fontId="19" fillId="0" borderId="10" xfId="44" applyFont="1" applyFill="1" applyBorder="1"/>
    <xf numFmtId="3" fontId="19" fillId="0" borderId="10" xfId="44" applyNumberFormat="1" applyFont="1" applyFill="1" applyBorder="1"/>
    <xf numFmtId="3" fontId="30" fillId="0" borderId="10" xfId="44" applyNumberFormat="1" applyFont="1" applyFill="1" applyBorder="1"/>
    <xf numFmtId="0" fontId="37" fillId="0" borderId="10" xfId="0" applyFont="1" applyBorder="1"/>
    <xf numFmtId="0" fontId="22" fillId="43" borderId="0" xfId="0" applyFont="1" applyFill="1" applyBorder="1" applyAlignment="1">
      <alignment horizontal="left"/>
    </xf>
    <xf numFmtId="0" fontId="22" fillId="43" borderId="10" xfId="0" applyFont="1" applyFill="1" applyBorder="1" applyAlignment="1">
      <alignment horizontal="left"/>
    </xf>
    <xf numFmtId="164" fontId="26" fillId="39" borderId="0" xfId="0" applyNumberFormat="1" applyFont="1" applyFill="1" applyAlignment="1"/>
    <xf numFmtId="0" fontId="0" fillId="0" borderId="15" xfId="0" applyFill="1" applyBorder="1"/>
    <xf numFmtId="0" fontId="30" fillId="0" borderId="15" xfId="0" applyFont="1" applyBorder="1"/>
    <xf numFmtId="0" fontId="19" fillId="0" borderId="15" xfId="44" applyFont="1" applyBorder="1"/>
    <xf numFmtId="0" fontId="34" fillId="34" borderId="10" xfId="44" applyFont="1" applyFill="1" applyBorder="1" applyAlignment="1">
      <alignment horizontal="left" vertical="center"/>
    </xf>
    <xf numFmtId="0" fontId="2" fillId="34" borderId="10" xfId="44" applyFill="1" applyBorder="1"/>
    <xf numFmtId="0" fontId="38" fillId="33" borderId="10" xfId="44" applyFont="1" applyFill="1" applyBorder="1"/>
    <xf numFmtId="0" fontId="18" fillId="33" borderId="10" xfId="44" applyFont="1" applyFill="1" applyBorder="1"/>
    <xf numFmtId="3" fontId="19" fillId="0" borderId="0" xfId="44" applyNumberFormat="1" applyFont="1" applyBorder="1"/>
    <xf numFmtId="3" fontId="2" fillId="0" borderId="10" xfId="44" applyNumberFormat="1" applyFill="1" applyBorder="1"/>
    <xf numFmtId="3" fontId="0" fillId="0" borderId="0" xfId="0" applyNumberFormat="1"/>
    <xf numFmtId="3" fontId="3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23" fillId="40" borderId="10" xfId="0" applyFont="1" applyFill="1" applyBorder="1" applyAlignment="1">
      <alignment horizontal="centerContinuous" vertical="center" wrapText="1"/>
    </xf>
    <xf numFmtId="0" fontId="22" fillId="34" borderId="13" xfId="0" applyFont="1" applyFill="1" applyBorder="1" applyAlignment="1"/>
    <xf numFmtId="0" fontId="22" fillId="40" borderId="10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Continuous" vertical="center"/>
    </xf>
    <xf numFmtId="0" fontId="14" fillId="34" borderId="10" xfId="0" applyFont="1" applyFill="1" applyBorder="1" applyAlignment="1"/>
    <xf numFmtId="0" fontId="14" fillId="33" borderId="10" xfId="0" applyFont="1" applyFill="1" applyBorder="1" applyAlignment="1"/>
    <xf numFmtId="0" fontId="25" fillId="34" borderId="10" xfId="0" applyFont="1" applyFill="1" applyBorder="1" applyAlignment="1"/>
    <xf numFmtId="164" fontId="25" fillId="34" borderId="10" xfId="0" applyNumberFormat="1" applyFont="1" applyFill="1" applyBorder="1" applyAlignment="1"/>
    <xf numFmtId="14" fontId="0" fillId="0" borderId="0" xfId="0" applyNumberFormat="1"/>
    <xf numFmtId="0" fontId="32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3" fontId="0" fillId="44" borderId="10" xfId="0" applyNumberFormat="1" applyFill="1" applyBorder="1"/>
    <xf numFmtId="3" fontId="22" fillId="42" borderId="10" xfId="0" applyNumberFormat="1" applyFont="1" applyFill="1" applyBorder="1" applyAlignment="1">
      <alignment horizontal="right"/>
    </xf>
    <xf numFmtId="3" fontId="22" fillId="42" borderId="10" xfId="0" applyNumberFormat="1" applyFont="1" applyFill="1" applyBorder="1" applyAlignment="1">
      <alignment horizontal="right" wrapText="1"/>
    </xf>
    <xf numFmtId="0" fontId="19" fillId="0" borderId="15" xfId="0" applyFont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9" fontId="30" fillId="0" borderId="15" xfId="0" applyNumberFormat="1" applyFont="1" applyBorder="1" applyAlignment="1">
      <alignment horizontal="right"/>
    </xf>
    <xf numFmtId="49" fontId="19" fillId="0" borderId="15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2" fillId="40" borderId="10" xfId="0" applyFont="1" applyFill="1" applyBorder="1" applyAlignment="1">
      <alignment horizontal="center" vertical="center" wrapText="1"/>
    </xf>
    <xf numFmtId="49" fontId="19" fillId="0" borderId="15" xfId="0" applyNumberFormat="1" applyFont="1" applyBorder="1"/>
    <xf numFmtId="0" fontId="31" fillId="0" borderId="10" xfId="0" applyFont="1" applyFill="1" applyBorder="1" applyAlignment="1">
      <alignment horizontal="left"/>
    </xf>
    <xf numFmtId="165" fontId="31" fillId="0" borderId="10" xfId="0" applyNumberFormat="1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 horizontal="left"/>
    </xf>
    <xf numFmtId="3" fontId="31" fillId="0" borderId="10" xfId="0" applyNumberFormat="1" applyFont="1" applyFill="1" applyBorder="1" applyAlignment="1">
      <alignment horizontal="right"/>
    </xf>
    <xf numFmtId="3" fontId="31" fillId="45" borderId="10" xfId="0" applyNumberFormat="1" applyFont="1" applyFill="1" applyBorder="1" applyAlignment="1">
      <alignment horizontal="right" vertical="center"/>
    </xf>
    <xf numFmtId="0" fontId="22" fillId="34" borderId="16" xfId="0" applyFont="1" applyFill="1" applyBorder="1" applyAlignment="1">
      <alignment horizontal="left" vertical="center"/>
    </xf>
    <xf numFmtId="0" fontId="31" fillId="34" borderId="10" xfId="0" applyFont="1" applyFill="1" applyBorder="1"/>
    <xf numFmtId="164" fontId="25" fillId="0" borderId="0" xfId="0" applyNumberFormat="1" applyFont="1" applyFill="1" applyBorder="1" applyAlignment="1"/>
    <xf numFmtId="0" fontId="27" fillId="0" borderId="0" xfId="0" applyFont="1" applyFill="1" applyBorder="1" applyAlignment="1"/>
    <xf numFmtId="0" fontId="25" fillId="0" borderId="0" xfId="0" applyFont="1" applyFill="1" applyBorder="1" applyAlignment="1"/>
    <xf numFmtId="164" fontId="26" fillId="0" borderId="0" xfId="0" applyNumberFormat="1" applyFont="1" applyFill="1" applyBorder="1" applyAlignment="1"/>
    <xf numFmtId="0" fontId="24" fillId="35" borderId="0" xfId="0" applyFont="1" applyFill="1" applyBorder="1"/>
    <xf numFmtId="0" fontId="21" fillId="35" borderId="0" xfId="0" applyFont="1" applyFill="1" applyBorder="1"/>
    <xf numFmtId="164" fontId="29" fillId="35" borderId="0" xfId="0" applyNumberFormat="1" applyFont="1" applyFill="1" applyBorder="1"/>
    <xf numFmtId="3" fontId="14" fillId="35" borderId="0" xfId="0" applyNumberFormat="1" applyFont="1" applyFill="1" applyBorder="1"/>
    <xf numFmtId="0" fontId="14" fillId="35" borderId="0" xfId="0" applyFont="1" applyFill="1" applyBorder="1"/>
    <xf numFmtId="0" fontId="17" fillId="35" borderId="0" xfId="0" applyFont="1" applyFill="1" applyBorder="1"/>
    <xf numFmtId="14" fontId="14" fillId="35" borderId="0" xfId="0" applyNumberFormat="1" applyFont="1" applyFill="1" applyBorder="1"/>
    <xf numFmtId="4" fontId="0" fillId="0" borderId="0" xfId="0" applyNumberFormat="1" applyFill="1" applyBorder="1"/>
    <xf numFmtId="0" fontId="30" fillId="0" borderId="10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left" vertical="center"/>
    </xf>
    <xf numFmtId="0" fontId="31" fillId="0" borderId="15" xfId="0" applyFont="1" applyBorder="1" applyAlignment="1">
      <alignment horizontal="left"/>
    </xf>
    <xf numFmtId="165" fontId="31" fillId="0" borderId="15" xfId="0" applyNumberFormat="1" applyFont="1" applyBorder="1" applyAlignment="1">
      <alignment horizontal="left"/>
    </xf>
    <xf numFmtId="166" fontId="31" fillId="0" borderId="15" xfId="0" applyNumberFormat="1" applyFont="1" applyBorder="1" applyAlignment="1">
      <alignment horizontal="right"/>
    </xf>
    <xf numFmtId="1" fontId="31" fillId="0" borderId="15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 horizontal="right"/>
    </xf>
    <xf numFmtId="164" fontId="26" fillId="38" borderId="10" xfId="0" applyNumberFormat="1" applyFont="1" applyFill="1" applyBorder="1" applyAlignment="1"/>
    <xf numFmtId="49" fontId="31" fillId="0" borderId="15" xfId="0" applyNumberFormat="1" applyFont="1" applyBorder="1" applyAlignment="1">
      <alignment horizontal="center"/>
    </xf>
    <xf numFmtId="165" fontId="31" fillId="0" borderId="0" xfId="0" applyNumberFormat="1" applyFont="1" applyFill="1" applyBorder="1" applyAlignment="1">
      <alignment horizontal="left"/>
    </xf>
    <xf numFmtId="0" fontId="31" fillId="0" borderId="18" xfId="0" applyFont="1" applyBorder="1" applyAlignment="1">
      <alignment horizontal="left"/>
    </xf>
    <xf numFmtId="165" fontId="31" fillId="0" borderId="18" xfId="0" applyNumberFormat="1" applyFont="1" applyBorder="1" applyAlignment="1">
      <alignment horizontal="left"/>
    </xf>
    <xf numFmtId="1" fontId="31" fillId="0" borderId="18" xfId="0" applyNumberFormat="1" applyFont="1" applyBorder="1" applyAlignment="1">
      <alignment horizontal="right"/>
    </xf>
    <xf numFmtId="49" fontId="22" fillId="0" borderId="10" xfId="0" applyNumberFormat="1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right"/>
    </xf>
    <xf numFmtId="165" fontId="31" fillId="0" borderId="10" xfId="0" applyNumberFormat="1" applyFont="1" applyBorder="1" applyAlignment="1">
      <alignment horizontal="left"/>
    </xf>
    <xf numFmtId="3" fontId="31" fillId="0" borderId="10" xfId="0" applyNumberFormat="1" applyFont="1" applyBorder="1" applyAlignment="1">
      <alignment horizontal="right"/>
    </xf>
    <xf numFmtId="3" fontId="22" fillId="37" borderId="10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 applyAlignment="1">
      <alignment horizontal="center"/>
    </xf>
    <xf numFmtId="1" fontId="0" fillId="0" borderId="10" xfId="0" applyNumberFormat="1" applyBorder="1"/>
    <xf numFmtId="1" fontId="0" fillId="0" borderId="0" xfId="0" applyNumberFormat="1" applyFill="1"/>
    <xf numFmtId="1" fontId="19" fillId="0" borderId="0" xfId="0" applyNumberFormat="1" applyFont="1" applyBorder="1"/>
    <xf numFmtId="1" fontId="19" fillId="0" borderId="10" xfId="0" applyNumberFormat="1" applyFont="1" applyBorder="1"/>
    <xf numFmtId="1" fontId="35" fillId="0" borderId="0" xfId="0" applyNumberFormat="1" applyFont="1"/>
    <xf numFmtId="0" fontId="31" fillId="0" borderId="15" xfId="42" applyFont="1" applyBorder="1" applyAlignment="1">
      <alignment horizontal="left"/>
    </xf>
    <xf numFmtId="165" fontId="31" fillId="0" borderId="15" xfId="42" applyNumberFormat="1" applyFont="1" applyBorder="1" applyAlignment="1">
      <alignment horizontal="left"/>
    </xf>
    <xf numFmtId="1" fontId="31" fillId="0" borderId="15" xfId="42" applyNumberFormat="1" applyFont="1" applyBorder="1" applyAlignment="1">
      <alignment horizontal="right"/>
    </xf>
    <xf numFmtId="3" fontId="31" fillId="0" borderId="15" xfId="42" applyNumberFormat="1" applyFont="1" applyBorder="1" applyAlignment="1">
      <alignment horizontal="right"/>
    </xf>
    <xf numFmtId="3" fontId="22" fillId="34" borderId="10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horizontal="left"/>
    </xf>
    <xf numFmtId="49" fontId="31" fillId="0" borderId="18" xfId="86" applyNumberFormat="1" applyFont="1" applyBorder="1" applyAlignment="1">
      <alignment horizontal="left"/>
    </xf>
    <xf numFmtId="0" fontId="22" fillId="46" borderId="10" xfId="0" applyFont="1" applyFill="1" applyBorder="1" applyAlignment="1">
      <alignment horizontal="left" vertical="center"/>
    </xf>
    <xf numFmtId="164" fontId="22" fillId="46" borderId="10" xfId="0" applyNumberFormat="1" applyFont="1" applyFill="1" applyBorder="1" applyAlignment="1">
      <alignment vertical="center"/>
    </xf>
    <xf numFmtId="49" fontId="31" fillId="46" borderId="10" xfId="0" applyNumberFormat="1" applyFont="1" applyFill="1" applyBorder="1" applyAlignment="1">
      <alignment horizontal="center" vertical="center"/>
    </xf>
    <xf numFmtId="49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vertical="center"/>
    </xf>
    <xf numFmtId="165" fontId="15" fillId="0" borderId="0" xfId="0" applyNumberFormat="1" applyFont="1"/>
    <xf numFmtId="0" fontId="22" fillId="40" borderId="11" xfId="0" applyFont="1" applyFill="1" applyBorder="1" applyAlignment="1">
      <alignment horizontal="left" vertical="center"/>
    </xf>
    <xf numFmtId="3" fontId="22" fillId="40" borderId="11" xfId="0" applyNumberFormat="1" applyFont="1" applyFill="1" applyBorder="1" applyAlignment="1">
      <alignment vertical="center"/>
    </xf>
    <xf numFmtId="1" fontId="31" fillId="0" borderId="10" xfId="0" applyNumberFormat="1" applyFont="1" applyBorder="1" applyAlignment="1">
      <alignment horizontal="right"/>
    </xf>
    <xf numFmtId="49" fontId="31" fillId="0" borderId="10" xfId="0" applyNumberFormat="1" applyFont="1" applyBorder="1"/>
    <xf numFmtId="49" fontId="22" fillId="4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65" fontId="31" fillId="0" borderId="19" xfId="0" applyNumberFormat="1" applyFont="1" applyBorder="1" applyAlignment="1">
      <alignment horizontal="left"/>
    </xf>
    <xf numFmtId="164" fontId="22" fillId="0" borderId="11" xfId="0" applyNumberFormat="1" applyFont="1" applyFill="1" applyBorder="1" applyAlignment="1">
      <alignment vertical="center"/>
    </xf>
    <xf numFmtId="164" fontId="22" fillId="46" borderId="15" xfId="0" applyNumberFormat="1" applyFont="1" applyFill="1" applyBorder="1" applyAlignment="1">
      <alignment vertical="center"/>
    </xf>
    <xf numFmtId="3" fontId="22" fillId="46" borderId="10" xfId="0" applyNumberFormat="1" applyFont="1" applyFill="1" applyBorder="1" applyAlignment="1">
      <alignment vertical="center"/>
    </xf>
    <xf numFmtId="164" fontId="22" fillId="0" borderId="15" xfId="0" applyNumberFormat="1" applyFont="1" applyFill="1" applyBorder="1" applyAlignment="1">
      <alignment vertical="center"/>
    </xf>
    <xf numFmtId="0" fontId="31" fillId="0" borderId="20" xfId="0" applyFont="1" applyBorder="1" applyAlignment="1">
      <alignment horizontal="left"/>
    </xf>
    <xf numFmtId="165" fontId="31" fillId="0" borderId="20" xfId="0" applyNumberFormat="1" applyFont="1" applyBorder="1" applyAlignment="1">
      <alignment horizontal="left"/>
    </xf>
    <xf numFmtId="3" fontId="31" fillId="0" borderId="20" xfId="0" applyNumberFormat="1" applyFont="1" applyBorder="1" applyAlignment="1">
      <alignment horizontal="right"/>
    </xf>
    <xf numFmtId="49" fontId="31" fillId="34" borderId="10" xfId="0" applyNumberFormat="1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left"/>
    </xf>
    <xf numFmtId="165" fontId="31" fillId="0" borderId="18" xfId="0" applyNumberFormat="1" applyFont="1" applyFill="1" applyBorder="1" applyAlignment="1">
      <alignment horizontal="left"/>
    </xf>
    <xf numFmtId="164" fontId="22" fillId="37" borderId="15" xfId="0" applyNumberFormat="1" applyFont="1" applyFill="1" applyBorder="1" applyAlignment="1">
      <alignment vertical="center"/>
    </xf>
    <xf numFmtId="3" fontId="22" fillId="40" borderId="17" xfId="0" applyNumberFormat="1" applyFont="1" applyFill="1" applyBorder="1" applyAlignment="1">
      <alignment vertical="center"/>
    </xf>
    <xf numFmtId="3" fontId="31" fillId="0" borderId="18" xfId="0" applyNumberFormat="1" applyFont="1" applyFill="1" applyBorder="1" applyAlignment="1">
      <alignment horizontal="right"/>
    </xf>
    <xf numFmtId="1" fontId="31" fillId="0" borderId="0" xfId="0" applyNumberFormat="1" applyFont="1" applyBorder="1" applyAlignment="1">
      <alignment horizontal="right"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165" fontId="31" fillId="0" borderId="21" xfId="0" applyNumberFormat="1" applyFont="1" applyBorder="1" applyAlignment="1">
      <alignment horizontal="left"/>
    </xf>
    <xf numFmtId="3" fontId="31" fillId="0" borderId="21" xfId="0" applyNumberFormat="1" applyFont="1" applyBorder="1" applyAlignment="1">
      <alignment horizontal="right"/>
    </xf>
    <xf numFmtId="3" fontId="0" fillId="47" borderId="10" xfId="0" applyNumberFormat="1" applyFill="1" applyBorder="1"/>
    <xf numFmtId="165" fontId="31" fillId="0" borderId="18" xfId="0" applyNumberFormat="1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165" fontId="31" fillId="0" borderId="1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" fontId="31" fillId="0" borderId="18" xfId="0" applyNumberFormat="1" applyFont="1" applyBorder="1" applyAlignment="1">
      <alignment horizontal="center"/>
    </xf>
    <xf numFmtId="3" fontId="31" fillId="0" borderId="15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left" vertical="center"/>
    </xf>
    <xf numFmtId="3" fontId="22" fillId="0" borderId="11" xfId="0" applyNumberFormat="1" applyFont="1" applyFill="1" applyBorder="1" applyAlignment="1">
      <alignment vertical="center"/>
    </xf>
    <xf numFmtId="0" fontId="31" fillId="0" borderId="18" xfId="42" applyFont="1" applyBorder="1" applyAlignment="1">
      <alignment horizontal="left"/>
    </xf>
    <xf numFmtId="165" fontId="31" fillId="0" borderId="18" xfId="42" applyNumberFormat="1" applyFont="1" applyBorder="1" applyAlignment="1">
      <alignment horizontal="left"/>
    </xf>
    <xf numFmtId="3" fontId="31" fillId="0" borderId="10" xfId="0" applyNumberFormat="1" applyFont="1" applyBorder="1" applyAlignment="1"/>
    <xf numFmtId="49" fontId="31" fillId="0" borderId="18" xfId="42" applyNumberFormat="1" applyFont="1" applyBorder="1" applyAlignment="1">
      <alignment horizontal="left"/>
    </xf>
    <xf numFmtId="165" fontId="31" fillId="0" borderId="18" xfId="42" applyNumberFormat="1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65" fontId="31" fillId="0" borderId="18" xfId="0" applyNumberFormat="1" applyFont="1" applyFill="1" applyBorder="1" applyAlignment="1">
      <alignment horizontal="center"/>
    </xf>
    <xf numFmtId="0" fontId="22" fillId="46" borderId="11" xfId="0" applyFont="1" applyFill="1" applyBorder="1" applyAlignment="1">
      <alignment horizontal="left" vertical="center"/>
    </xf>
    <xf numFmtId="49" fontId="31" fillId="46" borderId="11" xfId="0" applyNumberFormat="1" applyFont="1" applyFill="1" applyBorder="1" applyAlignment="1">
      <alignment horizontal="center" vertical="center"/>
    </xf>
    <xf numFmtId="3" fontId="22" fillId="46" borderId="11" xfId="0" applyNumberFormat="1" applyFont="1" applyFill="1" applyBorder="1" applyAlignment="1">
      <alignment vertical="center"/>
    </xf>
    <xf numFmtId="164" fontId="22" fillId="46" borderId="11" xfId="0" applyNumberFormat="1" applyFont="1" applyFill="1" applyBorder="1" applyAlignment="1">
      <alignment vertical="center"/>
    </xf>
    <xf numFmtId="164" fontId="22" fillId="46" borderId="17" xfId="0" applyNumberFormat="1" applyFont="1" applyFill="1" applyBorder="1" applyAlignment="1">
      <alignment vertical="center"/>
    </xf>
    <xf numFmtId="1" fontId="0" fillId="0" borderId="10" xfId="0" applyNumberFormat="1" applyFill="1" applyBorder="1"/>
    <xf numFmtId="1" fontId="19" fillId="0" borderId="10" xfId="0" applyNumberFormat="1" applyFont="1" applyFill="1" applyBorder="1"/>
    <xf numFmtId="49" fontId="31" fillId="0" borderId="18" xfId="0" applyNumberFormat="1" applyFont="1" applyBorder="1" applyAlignment="1">
      <alignment horizontal="right"/>
    </xf>
    <xf numFmtId="49" fontId="31" fillId="0" borderId="18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Border="1"/>
    <xf numFmtId="0" fontId="0" fillId="0" borderId="0" xfId="0" applyFont="1"/>
    <xf numFmtId="1" fontId="0" fillId="0" borderId="0" xfId="0" applyNumberFormat="1" applyFont="1"/>
    <xf numFmtId="0" fontId="0" fillId="36" borderId="0" xfId="0" applyFont="1" applyFill="1"/>
    <xf numFmtId="1" fontId="0" fillId="36" borderId="0" xfId="0" applyNumberFormat="1" applyFont="1" applyFill="1"/>
    <xf numFmtId="0" fontId="0" fillId="0" borderId="0" xfId="0" applyFont="1" applyFill="1"/>
    <xf numFmtId="1" fontId="0" fillId="0" borderId="0" xfId="0" applyNumberFormat="1" applyFont="1" applyFill="1"/>
    <xf numFmtId="49" fontId="0" fillId="0" borderId="10" xfId="0" applyNumberFormat="1" applyFont="1" applyBorder="1"/>
    <xf numFmtId="49" fontId="0" fillId="0" borderId="0" xfId="0" applyNumberFormat="1" applyFont="1"/>
    <xf numFmtId="49" fontId="0" fillId="36" borderId="0" xfId="0" applyNumberFormat="1" applyFont="1" applyFill="1"/>
    <xf numFmtId="49" fontId="0" fillId="0" borderId="0" xfId="0" applyNumberFormat="1" applyFont="1" applyFill="1"/>
    <xf numFmtId="49" fontId="0" fillId="0" borderId="10" xfId="0" applyNumberFormat="1" applyFont="1" applyFill="1" applyBorder="1"/>
    <xf numFmtId="3" fontId="14" fillId="0" borderId="10" xfId="0" applyNumberFormat="1" applyFont="1" applyFill="1" applyBorder="1" applyAlignment="1">
      <alignment horizontal="left" vertical="center"/>
    </xf>
    <xf numFmtId="3" fontId="14" fillId="36" borderId="10" xfId="0" applyNumberFormat="1" applyFont="1" applyFill="1" applyBorder="1" applyAlignment="1">
      <alignment horizontal="left" vertical="center"/>
    </xf>
    <xf numFmtId="0" fontId="31" fillId="36" borderId="18" xfId="0" applyFont="1" applyFill="1" applyBorder="1" applyAlignment="1">
      <alignment horizontal="left"/>
    </xf>
    <xf numFmtId="165" fontId="31" fillId="36" borderId="18" xfId="0" applyNumberFormat="1" applyFont="1" applyFill="1" applyBorder="1" applyAlignment="1">
      <alignment horizontal="left"/>
    </xf>
    <xf numFmtId="49" fontId="31" fillId="36" borderId="18" xfId="0" applyNumberFormat="1" applyFont="1" applyFill="1" applyBorder="1" applyAlignment="1">
      <alignment horizontal="left"/>
    </xf>
    <xf numFmtId="165" fontId="31" fillId="36" borderId="20" xfId="0" applyNumberFormat="1" applyFont="1" applyFill="1" applyBorder="1" applyAlignment="1">
      <alignment horizontal="left"/>
    </xf>
    <xf numFmtId="164" fontId="22" fillId="0" borderId="13" xfId="0" applyNumberFormat="1" applyFont="1" applyFill="1" applyBorder="1" applyAlignment="1">
      <alignment vertical="center"/>
    </xf>
    <xf numFmtId="3" fontId="31" fillId="36" borderId="13" xfId="0" applyNumberFormat="1" applyFont="1" applyFill="1" applyBorder="1" applyAlignment="1">
      <alignment horizontal="right"/>
    </xf>
    <xf numFmtId="3" fontId="31" fillId="36" borderId="10" xfId="0" applyNumberFormat="1" applyFont="1" applyFill="1" applyBorder="1" applyAlignment="1">
      <alignment horizontal="right"/>
    </xf>
    <xf numFmtId="3" fontId="31" fillId="36" borderId="15" xfId="0" applyNumberFormat="1" applyFont="1" applyFill="1" applyBorder="1" applyAlignment="1">
      <alignment horizontal="right"/>
    </xf>
    <xf numFmtId="0" fontId="31" fillId="36" borderId="10" xfId="0" applyFont="1" applyFill="1" applyBorder="1" applyAlignment="1">
      <alignment horizontal="left"/>
    </xf>
    <xf numFmtId="165" fontId="31" fillId="36" borderId="10" xfId="0" applyNumberFormat="1" applyFont="1" applyFill="1" applyBorder="1" applyAlignment="1">
      <alignment horizontal="left"/>
    </xf>
    <xf numFmtId="49" fontId="31" fillId="0" borderId="11" xfId="0" applyNumberFormat="1" applyFont="1" applyFill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vertical="center"/>
    </xf>
    <xf numFmtId="0" fontId="31" fillId="36" borderId="20" xfId="0" applyFont="1" applyFill="1" applyBorder="1" applyAlignment="1">
      <alignment horizontal="left"/>
    </xf>
    <xf numFmtId="1" fontId="31" fillId="0" borderId="13" xfId="0" applyNumberFormat="1" applyFont="1" applyBorder="1" applyAlignment="1">
      <alignment horizontal="right"/>
    </xf>
    <xf numFmtId="0" fontId="31" fillId="0" borderId="18" xfId="0" applyFont="1" applyFill="1" applyBorder="1" applyAlignment="1">
      <alignment horizontal="left"/>
    </xf>
    <xf numFmtId="0" fontId="28" fillId="33" borderId="16" xfId="0" applyFont="1" applyFill="1" applyBorder="1" applyAlignment="1">
      <alignment horizontal="left" vertical="center"/>
    </xf>
    <xf numFmtId="1" fontId="0" fillId="0" borderId="0" xfId="0" applyNumberFormat="1" applyBorder="1"/>
    <xf numFmtId="3" fontId="19" fillId="0" borderId="0" xfId="0" applyNumberFormat="1" applyFont="1" applyBorder="1"/>
    <xf numFmtId="3" fontId="0" fillId="0" borderId="0" xfId="0" applyNumberFormat="1" applyBorder="1"/>
    <xf numFmtId="164" fontId="31" fillId="0" borderId="11" xfId="0" applyNumberFormat="1" applyFont="1" applyFill="1" applyBorder="1" applyAlignment="1">
      <alignment vertical="center"/>
    </xf>
    <xf numFmtId="164" fontId="22" fillId="34" borderId="15" xfId="0" applyNumberFormat="1" applyFont="1" applyFill="1" applyBorder="1" applyAlignment="1">
      <alignment vertical="center"/>
    </xf>
    <xf numFmtId="3" fontId="22" fillId="40" borderId="10" xfId="0" applyNumberFormat="1" applyFont="1" applyFill="1" applyBorder="1" applyAlignment="1">
      <alignment vertical="center"/>
    </xf>
    <xf numFmtId="165" fontId="2" fillId="36" borderId="18" xfId="0" applyNumberFormat="1" applyFont="1" applyFill="1" applyBorder="1" applyAlignment="1">
      <alignment horizontal="left"/>
    </xf>
    <xf numFmtId="0" fontId="31" fillId="36" borderId="18" xfId="0" applyNumberFormat="1" applyFont="1" applyFill="1" applyBorder="1" applyAlignment="1">
      <alignment horizontal="center"/>
    </xf>
    <xf numFmtId="165" fontId="31" fillId="36" borderId="18" xfId="0" applyNumberFormat="1" applyFont="1" applyFill="1" applyBorder="1" applyAlignment="1">
      <alignment horizontal="center"/>
    </xf>
    <xf numFmtId="165" fontId="31" fillId="36" borderId="10" xfId="0" applyNumberFormat="1" applyFont="1" applyFill="1" applyBorder="1" applyAlignment="1">
      <alignment horizontal="center"/>
    </xf>
    <xf numFmtId="3" fontId="31" fillId="36" borderId="18" xfId="0" applyNumberFormat="1" applyFont="1" applyFill="1" applyBorder="1" applyAlignment="1">
      <alignment horizontal="right"/>
    </xf>
    <xf numFmtId="0" fontId="31" fillId="0" borderId="10" xfId="0" applyNumberFormat="1" applyFont="1" applyBorder="1" applyAlignment="1">
      <alignment horizontal="center"/>
    </xf>
    <xf numFmtId="3" fontId="2" fillId="36" borderId="10" xfId="0" applyNumberFormat="1" applyFont="1" applyFill="1" applyBorder="1" applyAlignment="1">
      <alignment horizontal="right"/>
    </xf>
    <xf numFmtId="0" fontId="31" fillId="0" borderId="10" xfId="86" applyBorder="1"/>
    <xf numFmtId="49" fontId="31" fillId="0" borderId="10" xfId="86" applyNumberFormat="1" applyBorder="1"/>
    <xf numFmtId="3" fontId="14" fillId="33" borderId="10" xfId="0" applyNumberFormat="1" applyFont="1" applyFill="1" applyBorder="1" applyAlignment="1">
      <alignment horizontal="left" vertical="center"/>
    </xf>
    <xf numFmtId="3" fontId="22" fillId="38" borderId="10" xfId="0" applyNumberFormat="1" applyFont="1" applyFill="1" applyBorder="1" applyAlignment="1"/>
    <xf numFmtId="49" fontId="31" fillId="0" borderId="10" xfId="86" applyNumberFormat="1" applyFill="1" applyBorder="1"/>
    <xf numFmtId="3" fontId="0" fillId="0" borderId="0" xfId="0" applyNumberFormat="1" applyFill="1"/>
    <xf numFmtId="0" fontId="27" fillId="38" borderId="16" xfId="0" applyFont="1" applyFill="1" applyBorder="1" applyAlignment="1"/>
    <xf numFmtId="0" fontId="0" fillId="0" borderId="0" xfId="0" applyBorder="1" applyAlignment="1">
      <alignment horizontal="center"/>
    </xf>
    <xf numFmtId="3" fontId="31" fillId="0" borderId="1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3" fontId="31" fillId="0" borderId="19" xfId="0" applyNumberFormat="1" applyFont="1" applyBorder="1" applyAlignment="1">
      <alignment horizontal="right"/>
    </xf>
    <xf numFmtId="1" fontId="31" fillId="36" borderId="18" xfId="0" applyNumberFormat="1" applyFont="1" applyFill="1" applyBorder="1" applyAlignment="1">
      <alignment horizontal="right"/>
    </xf>
    <xf numFmtId="49" fontId="31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left"/>
    </xf>
    <xf numFmtId="49" fontId="3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31" fillId="0" borderId="18" xfId="0" applyNumberFormat="1" applyFont="1" applyFill="1" applyBorder="1" applyAlignment="1">
      <alignment horizontal="right"/>
    </xf>
    <xf numFmtId="168" fontId="31" fillId="0" borderId="18" xfId="0" applyNumberFormat="1" applyFont="1" applyFill="1" applyBorder="1" applyAlignment="1">
      <alignment horizontal="right"/>
    </xf>
    <xf numFmtId="0" fontId="19" fillId="0" borderId="0" xfId="44" applyFont="1" applyBorder="1"/>
    <xf numFmtId="0" fontId="2" fillId="34" borderId="11" xfId="44" applyFill="1" applyBorder="1"/>
    <xf numFmtId="3" fontId="19" fillId="34" borderId="11" xfId="44" applyNumberFormat="1" applyFont="1" applyFill="1" applyBorder="1"/>
    <xf numFmtId="49" fontId="19" fillId="0" borderId="10" xfId="44" applyNumberFormat="1" applyFont="1" applyBorder="1" applyAlignment="1">
      <alignment horizontal="center"/>
    </xf>
    <xf numFmtId="0" fontId="19" fillId="0" borderId="10" xfId="44" applyFont="1" applyBorder="1" applyAlignment="1">
      <alignment horizontal="center"/>
    </xf>
    <xf numFmtId="0" fontId="19" fillId="0" borderId="0" xfId="44" applyFont="1" applyBorder="1" applyAlignment="1">
      <alignment horizontal="center"/>
    </xf>
    <xf numFmtId="49" fontId="19" fillId="0" borderId="15" xfId="44" applyNumberFormat="1" applyFont="1" applyBorder="1"/>
    <xf numFmtId="0" fontId="19" fillId="0" borderId="10" xfId="0" applyFont="1" applyBorder="1" applyAlignment="1">
      <alignment horizontal="center"/>
    </xf>
    <xf numFmtId="3" fontId="2" fillId="0" borderId="13" xfId="44" applyNumberFormat="1" applyFill="1" applyBorder="1"/>
    <xf numFmtId="3" fontId="19" fillId="0" borderId="10" xfId="44" applyNumberFormat="1" applyFont="1" applyFill="1" applyBorder="1" applyAlignment="1"/>
    <xf numFmtId="0" fontId="19" fillId="33" borderId="10" xfId="44" applyFont="1" applyFill="1" applyBorder="1"/>
    <xf numFmtId="0" fontId="2" fillId="33" borderId="10" xfId="44" applyFill="1" applyBorder="1"/>
    <xf numFmtId="0" fontId="19" fillId="33" borderId="10" xfId="44" applyFont="1" applyFill="1" applyBorder="1" applyAlignment="1"/>
    <xf numFmtId="3" fontId="31" fillId="0" borderId="13" xfId="44" applyNumberFormat="1" applyFont="1" applyFill="1" applyBorder="1"/>
    <xf numFmtId="3" fontId="19" fillId="0" borderId="10" xfId="44" applyNumberFormat="1" applyFont="1" applyFill="1" applyBorder="1" applyAlignment="1">
      <alignment horizontal="right"/>
    </xf>
    <xf numFmtId="3" fontId="31" fillId="0" borderId="10" xfId="44" applyNumberFormat="1" applyFont="1" applyFill="1" applyBorder="1"/>
    <xf numFmtId="49" fontId="19" fillId="0" borderId="15" xfId="44" applyNumberFormat="1" applyFont="1" applyBorder="1" applyAlignment="1">
      <alignment horizontal="left"/>
    </xf>
    <xf numFmtId="3" fontId="19" fillId="0" borderId="11" xfId="44" applyNumberFormat="1" applyFont="1" applyFill="1" applyBorder="1"/>
    <xf numFmtId="0" fontId="34" fillId="34" borderId="0" xfId="44" applyFont="1" applyFill="1" applyBorder="1" applyAlignment="1">
      <alignment horizontal="left" vertical="center"/>
    </xf>
    <xf numFmtId="0" fontId="2" fillId="34" borderId="0" xfId="44" applyFill="1" applyBorder="1"/>
    <xf numFmtId="3" fontId="19" fillId="34" borderId="0" xfId="44" applyNumberFormat="1" applyFont="1" applyFill="1" applyBorder="1"/>
    <xf numFmtId="49" fontId="19" fillId="0" borderId="10" xfId="44" applyNumberFormat="1" applyFont="1" applyBorder="1"/>
    <xf numFmtId="0" fontId="2" fillId="0" borderId="0" xfId="44" applyBorder="1"/>
    <xf numFmtId="3" fontId="19" fillId="0" borderId="0" xfId="0" applyNumberFormat="1" applyFont="1"/>
    <xf numFmtId="3" fontId="19" fillId="0" borderId="0" xfId="0" applyNumberFormat="1" applyFont="1" applyFill="1"/>
    <xf numFmtId="3" fontId="30" fillId="0" borderId="18" xfId="0" applyNumberFormat="1" applyFont="1" applyBorder="1" applyAlignment="1">
      <alignment horizontal="right"/>
    </xf>
    <xf numFmtId="3" fontId="30" fillId="47" borderId="10" xfId="0" applyNumberFormat="1" applyFont="1" applyFill="1" applyBorder="1" applyAlignment="1">
      <alignment horizontal="right"/>
    </xf>
    <xf numFmtId="3" fontId="30" fillId="0" borderId="19" xfId="0" applyNumberFormat="1" applyFont="1" applyBorder="1" applyAlignment="1">
      <alignment horizontal="right"/>
    </xf>
    <xf numFmtId="165" fontId="30" fillId="0" borderId="20" xfId="0" applyNumberFormat="1" applyFont="1" applyBorder="1" applyAlignment="1">
      <alignment horizontal="left"/>
    </xf>
    <xf numFmtId="0" fontId="19" fillId="0" borderId="13" xfId="44" applyFont="1" applyFill="1" applyBorder="1"/>
    <xf numFmtId="3" fontId="30" fillId="0" borderId="20" xfId="0" applyNumberFormat="1" applyFont="1" applyBorder="1" applyAlignment="1">
      <alignment horizontal="right"/>
    </xf>
    <xf numFmtId="165" fontId="30" fillId="0" borderId="10" xfId="0" applyNumberFormat="1" applyFont="1" applyBorder="1" applyAlignment="1">
      <alignment horizontal="left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>
      <alignment horizontal="right"/>
    </xf>
    <xf numFmtId="3" fontId="30" fillId="47" borderId="10" xfId="86" applyNumberFormat="1" applyFont="1" applyFill="1" applyBorder="1" applyAlignment="1"/>
    <xf numFmtId="3" fontId="30" fillId="47" borderId="10" xfId="86" applyNumberFormat="1" applyFont="1" applyFill="1" applyBorder="1" applyAlignment="1">
      <alignment vertical="center"/>
    </xf>
    <xf numFmtId="3" fontId="30" fillId="0" borderId="18" xfId="0" applyNumberFormat="1" applyFont="1" applyBorder="1" applyAlignment="1"/>
    <xf numFmtId="3" fontId="30" fillId="0" borderId="10" xfId="0" applyNumberFormat="1" applyFont="1" applyBorder="1" applyAlignment="1"/>
    <xf numFmtId="3" fontId="30" fillId="47" borderId="10" xfId="86" applyNumberFormat="1" applyFont="1" applyFill="1" applyBorder="1" applyAlignment="1">
      <alignment vertical="top"/>
    </xf>
    <xf numFmtId="3" fontId="30" fillId="0" borderId="18" xfId="0" applyNumberFormat="1" applyFont="1" applyFill="1" applyBorder="1" applyAlignment="1"/>
    <xf numFmtId="3" fontId="19" fillId="0" borderId="0" xfId="0" applyNumberFormat="1" applyFont="1" applyFill="1" applyBorder="1"/>
    <xf numFmtId="3" fontId="19" fillId="34" borderId="0" xfId="0" applyNumberFormat="1" applyFont="1" applyFill="1" applyBorder="1"/>
    <xf numFmtId="3" fontId="19" fillId="34" borderId="0" xfId="0" applyNumberFormat="1" applyFont="1" applyFill="1"/>
    <xf numFmtId="0" fontId="19" fillId="0" borderId="0" xfId="0" applyFont="1" applyAlignment="1">
      <alignment horizontal="center"/>
    </xf>
    <xf numFmtId="0" fontId="19" fillId="0" borderId="0" xfId="0" applyFont="1" applyFill="1"/>
    <xf numFmtId="49" fontId="30" fillId="0" borderId="18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3" fontId="39" fillId="34" borderId="0" xfId="44" applyNumberFormat="1" applyFont="1" applyFill="1" applyBorder="1" applyAlignment="1">
      <alignment horizontal="right"/>
    </xf>
    <xf numFmtId="3" fontId="39" fillId="34" borderId="10" xfId="44" applyNumberFormat="1" applyFont="1" applyFill="1" applyBorder="1" applyAlignment="1">
      <alignment horizontal="right"/>
    </xf>
    <xf numFmtId="3" fontId="19" fillId="47" borderId="10" xfId="0" applyNumberFormat="1" applyFont="1" applyFill="1" applyBorder="1"/>
    <xf numFmtId="0" fontId="34" fillId="34" borderId="11" xfId="44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165" fontId="30" fillId="0" borderId="18" xfId="0" applyNumberFormat="1" applyFont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3" fontId="39" fillId="34" borderId="11" xfId="44" applyNumberFormat="1" applyFont="1" applyFill="1" applyBorder="1" applyAlignment="1">
      <alignment horizontal="right"/>
    </xf>
    <xf numFmtId="3" fontId="19" fillId="34" borderId="12" xfId="44" applyNumberFormat="1" applyFont="1" applyFill="1" applyBorder="1"/>
    <xf numFmtId="3" fontId="30" fillId="47" borderId="10" xfId="86" applyNumberFormat="1" applyFont="1" applyFill="1" applyBorder="1" applyAlignment="1">
      <alignment horizontal="right" vertical="center"/>
    </xf>
    <xf numFmtId="3" fontId="30" fillId="47" borderId="10" xfId="86" applyNumberFormat="1" applyFont="1" applyFill="1" applyBorder="1" applyAlignment="1">
      <alignment horizontal="right"/>
    </xf>
    <xf numFmtId="49" fontId="30" fillId="0" borderId="10" xfId="0" applyNumberFormat="1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4" fillId="34" borderId="12" xfId="44" applyFont="1" applyFill="1" applyBorder="1" applyAlignment="1">
      <alignment horizontal="left" vertical="center"/>
    </xf>
    <xf numFmtId="0" fontId="2" fillId="34" borderId="12" xfId="44" applyFill="1" applyBorder="1"/>
    <xf numFmtId="3" fontId="39" fillId="34" borderId="12" xfId="44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left"/>
    </xf>
    <xf numFmtId="165" fontId="30" fillId="0" borderId="10" xfId="0" applyNumberFormat="1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165" fontId="30" fillId="36" borderId="10" xfId="0" applyNumberFormat="1" applyFont="1" applyFill="1" applyBorder="1" applyAlignment="1">
      <alignment horizontal="center"/>
    </xf>
    <xf numFmtId="165" fontId="30" fillId="36" borderId="10" xfId="0" applyNumberFormat="1" applyFont="1" applyFill="1" applyBorder="1" applyAlignment="1">
      <alignment horizontal="left"/>
    </xf>
    <xf numFmtId="3" fontId="30" fillId="36" borderId="10" xfId="0" applyNumberFormat="1" applyFont="1" applyFill="1" applyBorder="1" applyAlignment="1">
      <alignment horizontal="right"/>
    </xf>
    <xf numFmtId="3" fontId="19" fillId="47" borderId="10" xfId="0" applyNumberFormat="1" applyFont="1" applyFill="1" applyBorder="1" applyAlignment="1">
      <alignment horizontal="right"/>
    </xf>
    <xf numFmtId="1" fontId="31" fillId="0" borderId="18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1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34" fillId="40" borderId="0" xfId="0" applyFont="1" applyFill="1" applyBorder="1"/>
    <xf numFmtId="3" fontId="17" fillId="40" borderId="0" xfId="0" applyNumberFormat="1" applyFont="1" applyFill="1" applyBorder="1"/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Continuous" vertical="center"/>
    </xf>
    <xf numFmtId="3" fontId="30" fillId="0" borderId="10" xfId="0" applyNumberFormat="1" applyFont="1" applyFill="1" applyBorder="1" applyAlignment="1">
      <alignment horizontal="centerContinuous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/>
    <xf numFmtId="0" fontId="27" fillId="34" borderId="16" xfId="0" applyFont="1" applyFill="1" applyBorder="1" applyAlignment="1"/>
    <xf numFmtId="0" fontId="14" fillId="33" borderId="16" xfId="0" applyFont="1" applyFill="1" applyBorder="1" applyAlignment="1">
      <alignment horizontal="left" vertical="center"/>
    </xf>
    <xf numFmtId="3" fontId="0" fillId="0" borderId="10" xfId="0" applyNumberFormat="1" applyFont="1" applyBorder="1" applyAlignment="1"/>
    <xf numFmtId="3" fontId="0" fillId="0" borderId="10" xfId="0" applyNumberFormat="1" applyFont="1" applyBorder="1"/>
    <xf numFmtId="3" fontId="0" fillId="47" borderId="10" xfId="0" applyNumberFormat="1" applyFont="1" applyFill="1" applyBorder="1"/>
    <xf numFmtId="3" fontId="31" fillId="0" borderId="10" xfId="0" applyNumberFormat="1" applyFont="1" applyFill="1" applyBorder="1" applyAlignment="1">
      <alignment vertical="center"/>
    </xf>
    <xf numFmtId="49" fontId="19" fillId="0" borderId="0" xfId="44" applyNumberFormat="1" applyFont="1" applyBorder="1" applyAlignment="1">
      <alignment horizontal="center"/>
    </xf>
    <xf numFmtId="49" fontId="19" fillId="0" borderId="0" xfId="44" applyNumberFormat="1" applyFont="1" applyBorder="1"/>
    <xf numFmtId="3" fontId="19" fillId="0" borderId="0" xfId="44" applyNumberFormat="1" applyFont="1" applyFill="1" applyBorder="1"/>
    <xf numFmtId="0" fontId="19" fillId="0" borderId="0" xfId="44" applyFont="1" applyFill="1" applyBorder="1"/>
    <xf numFmtId="3" fontId="19" fillId="0" borderId="0" xfId="44" applyNumberFormat="1" applyFont="1" applyFill="1" applyBorder="1" applyAlignment="1">
      <alignment horizontal="right"/>
    </xf>
    <xf numFmtId="3" fontId="19" fillId="34" borderId="10" xfId="44" applyNumberFormat="1" applyFont="1" applyFill="1" applyBorder="1"/>
    <xf numFmtId="3" fontId="19" fillId="34" borderId="10" xfId="0" applyNumberFormat="1" applyFont="1" applyFill="1" applyBorder="1"/>
    <xf numFmtId="0" fontId="14" fillId="41" borderId="0" xfId="0" applyFont="1" applyFill="1" applyBorder="1"/>
    <xf numFmtId="0" fontId="24" fillId="41" borderId="0" xfId="0" applyFont="1" applyFill="1" applyBorder="1"/>
    <xf numFmtId="0" fontId="21" fillId="41" borderId="0" xfId="0" applyFont="1" applyFill="1" applyBorder="1"/>
    <xf numFmtId="164" fontId="29" fillId="41" borderId="0" xfId="0" applyNumberFormat="1" applyFont="1" applyFill="1" applyBorder="1"/>
    <xf numFmtId="1" fontId="40" fillId="0" borderId="18" xfId="0" applyNumberFormat="1" applyFont="1" applyBorder="1" applyAlignment="1">
      <alignment horizontal="right"/>
    </xf>
    <xf numFmtId="0" fontId="41" fillId="38" borderId="10" xfId="0" applyFont="1" applyFill="1" applyBorder="1" applyAlignment="1"/>
    <xf numFmtId="49" fontId="19" fillId="0" borderId="0" xfId="0" applyNumberFormat="1" applyFont="1" applyAlignment="1">
      <alignment horizontal="left"/>
    </xf>
    <xf numFmtId="3" fontId="31" fillId="0" borderId="10" xfId="42" applyNumberFormat="1" applyFont="1" applyBorder="1" applyAlignment="1"/>
    <xf numFmtId="49" fontId="0" fillId="0" borderId="10" xfId="0" applyNumberFormat="1" applyFont="1" applyBorder="1" applyAlignment="1">
      <alignment vertical="center"/>
    </xf>
    <xf numFmtId="49" fontId="31" fillId="36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/>
    <xf numFmtId="0" fontId="14" fillId="33" borderId="13" xfId="0" applyFont="1" applyFill="1" applyBorder="1" applyAlignment="1">
      <alignment horizontal="left" vertical="center"/>
    </xf>
    <xf numFmtId="3" fontId="14" fillId="33" borderId="13" xfId="0" applyNumberFormat="1" applyFont="1" applyFill="1" applyBorder="1" applyAlignment="1">
      <alignment horizontal="right" vertical="center"/>
    </xf>
    <xf numFmtId="3" fontId="31" fillId="0" borderId="10" xfId="0" applyNumberFormat="1" applyFont="1" applyFill="1" applyBorder="1" applyAlignment="1">
      <alignment horizontal="left" vertical="center"/>
    </xf>
    <xf numFmtId="3" fontId="31" fillId="0" borderId="19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0" fillId="0" borderId="0" xfId="0" applyFont="1" applyBorder="1"/>
    <xf numFmtId="0" fontId="43" fillId="0" borderId="0" xfId="0" applyFont="1" applyAlignment="1">
      <alignment vertical="center"/>
    </xf>
    <xf numFmtId="0" fontId="28" fillId="33" borderId="11" xfId="0" applyFont="1" applyFill="1" applyBorder="1" applyAlignment="1">
      <alignment horizontal="left" vertical="center"/>
    </xf>
    <xf numFmtId="0" fontId="35" fillId="0" borderId="0" xfId="0" applyFont="1" applyFill="1"/>
    <xf numFmtId="0" fontId="0" fillId="47" borderId="10" xfId="0" applyFill="1" applyBorder="1" applyAlignment="1">
      <alignment horizontal="center"/>
    </xf>
    <xf numFmtId="0" fontId="28" fillId="33" borderId="12" xfId="0" applyFont="1" applyFill="1" applyBorder="1" applyAlignment="1">
      <alignment horizontal="left" vertical="center"/>
    </xf>
    <xf numFmtId="0" fontId="26" fillId="34" borderId="0" xfId="0" applyFont="1" applyFill="1" applyBorder="1" applyAlignment="1"/>
    <xf numFmtId="0" fontId="35" fillId="34" borderId="0" xfId="0" applyFont="1" applyFill="1" applyBorder="1"/>
    <xf numFmtId="0" fontId="0" fillId="47" borderId="10" xfId="0" applyFill="1" applyBorder="1"/>
    <xf numFmtId="1" fontId="31" fillId="0" borderId="10" xfId="0" applyNumberFormat="1" applyFont="1" applyFill="1" applyBorder="1" applyAlignment="1">
      <alignment horizontal="right"/>
    </xf>
    <xf numFmtId="0" fontId="17" fillId="0" borderId="0" xfId="0" applyFont="1" applyFill="1"/>
    <xf numFmtId="165" fontId="31" fillId="0" borderId="22" xfId="0" applyNumberFormat="1" applyFont="1" applyBorder="1" applyAlignment="1">
      <alignment horizontal="left"/>
    </xf>
    <xf numFmtId="165" fontId="0" fillId="0" borderId="0" xfId="0" applyNumberFormat="1" applyFont="1"/>
    <xf numFmtId="0" fontId="0" fillId="0" borderId="0" xfId="0" applyFont="1" applyFill="1" applyBorder="1"/>
    <xf numFmtId="164" fontId="34" fillId="38" borderId="10" xfId="0" applyNumberFormat="1" applyFont="1" applyFill="1" applyBorder="1" applyAlignment="1"/>
    <xf numFmtId="0" fontId="17" fillId="33" borderId="10" xfId="0" applyFont="1" applyFill="1" applyBorder="1" applyAlignment="1">
      <alignment horizontal="left" vertical="center"/>
    </xf>
    <xf numFmtId="164" fontId="17" fillId="37" borderId="10" xfId="0" applyNumberFormat="1" applyFont="1" applyFill="1" applyBorder="1" applyAlignment="1">
      <alignment horizontal="right" vertical="justify"/>
    </xf>
    <xf numFmtId="3" fontId="0" fillId="47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/>
    <xf numFmtId="164" fontId="0" fillId="36" borderId="10" xfId="0" applyNumberFormat="1" applyFont="1" applyFill="1" applyBorder="1"/>
    <xf numFmtId="164" fontId="17" fillId="33" borderId="10" xfId="0" applyNumberFormat="1" applyFont="1" applyFill="1" applyBorder="1" applyAlignment="1">
      <alignment horizontal="centerContinuous" vertical="justify"/>
    </xf>
    <xf numFmtId="164" fontId="17" fillId="37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/>
    <xf numFmtId="164" fontId="17" fillId="0" borderId="10" xfId="0" applyNumberFormat="1" applyFont="1" applyFill="1" applyBorder="1" applyAlignment="1">
      <alignment horizontal="left" vertical="center"/>
    </xf>
    <xf numFmtId="3" fontId="0" fillId="47" borderId="10" xfId="42" applyNumberFormat="1" applyFont="1" applyFill="1" applyBorder="1" applyAlignment="1">
      <alignment horizontal="right"/>
    </xf>
    <xf numFmtId="164" fontId="17" fillId="34" borderId="10" xfId="0" applyNumberFormat="1" applyFont="1" applyFill="1" applyBorder="1" applyAlignment="1">
      <alignment horizontal="left" vertical="center"/>
    </xf>
    <xf numFmtId="3" fontId="17" fillId="34" borderId="10" xfId="0" applyNumberFormat="1" applyFont="1" applyFill="1" applyBorder="1" applyAlignment="1">
      <alignment horizontal="left" vertical="center"/>
    </xf>
    <xf numFmtId="164" fontId="17" fillId="46" borderId="10" xfId="0" applyNumberFormat="1" applyFont="1" applyFill="1" applyBorder="1" applyAlignment="1">
      <alignment horizontal="left" vertical="center"/>
    </xf>
    <xf numFmtId="3" fontId="17" fillId="40" borderId="10" xfId="0" applyNumberFormat="1" applyFont="1" applyFill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left" vertical="center"/>
    </xf>
    <xf numFmtId="3" fontId="0" fillId="47" borderId="10" xfId="0" applyNumberFormat="1" applyFont="1" applyFill="1" applyBorder="1" applyAlignment="1"/>
    <xf numFmtId="3" fontId="0" fillId="47" borderId="10" xfId="42" applyNumberFormat="1" applyFont="1" applyFill="1" applyBorder="1" applyAlignment="1"/>
    <xf numFmtId="164" fontId="34" fillId="33" borderId="10" xfId="0" applyNumberFormat="1" applyFont="1" applyFill="1" applyBorder="1" applyAlignment="1"/>
    <xf numFmtId="0" fontId="17" fillId="0" borderId="10" xfId="0" applyFont="1" applyFill="1" applyBorder="1" applyAlignment="1">
      <alignment horizontal="left" vertical="center"/>
    </xf>
    <xf numFmtId="3" fontId="17" fillId="33" borderId="10" xfId="0" applyNumberFormat="1" applyFont="1" applyFill="1" applyBorder="1" applyAlignment="1">
      <alignment horizontal="left" vertical="center"/>
    </xf>
    <xf numFmtId="3" fontId="0" fillId="47" borderId="10" xfId="86" applyNumberFormat="1" applyFont="1" applyFill="1" applyBorder="1" applyAlignment="1">
      <alignment horizontal="right" vertical="center"/>
    </xf>
    <xf numFmtId="3" fontId="0" fillId="47" borderId="10" xfId="86" applyNumberFormat="1" applyFont="1" applyFill="1" applyBorder="1" applyAlignment="1">
      <alignment horizontal="right"/>
    </xf>
    <xf numFmtId="3" fontId="19" fillId="47" borderId="10" xfId="86" applyNumberFormat="1" applyFont="1" applyFill="1" applyBorder="1" applyAlignment="1">
      <alignment vertical="center"/>
    </xf>
    <xf numFmtId="3" fontId="34" fillId="38" borderId="10" xfId="0" applyNumberFormat="1" applyFont="1" applyFill="1" applyBorder="1" applyAlignment="1"/>
    <xf numFmtId="3" fontId="32" fillId="33" borderId="10" xfId="0" applyNumberFormat="1" applyFont="1" applyFill="1" applyBorder="1" applyAlignment="1">
      <alignment horizontal="right" vertical="center"/>
    </xf>
    <xf numFmtId="0" fontId="32" fillId="40" borderId="15" xfId="0" applyFont="1" applyFill="1" applyBorder="1" applyAlignment="1">
      <alignment horizontal="center" vertical="center" wrapText="1"/>
    </xf>
    <xf numFmtId="164" fontId="22" fillId="38" borderId="15" xfId="0" applyNumberFormat="1" applyFont="1" applyFill="1" applyBorder="1" applyAlignment="1"/>
    <xf numFmtId="3" fontId="31" fillId="0" borderId="15" xfId="0" applyNumberFormat="1" applyFont="1" applyFill="1" applyBorder="1" applyAlignment="1"/>
    <xf numFmtId="3" fontId="19" fillId="0" borderId="15" xfId="0" applyNumberFormat="1" applyFont="1" applyFill="1" applyBorder="1" applyAlignment="1">
      <alignment horizontal="center" vertical="center" wrapText="1"/>
    </xf>
    <xf numFmtId="164" fontId="14" fillId="33" borderId="15" xfId="0" applyNumberFormat="1" applyFont="1" applyFill="1" applyBorder="1" applyAlignment="1">
      <alignment vertical="center"/>
    </xf>
    <xf numFmtId="164" fontId="22" fillId="34" borderId="15" xfId="0" applyNumberFormat="1" applyFont="1" applyFill="1" applyBorder="1" applyAlignment="1">
      <alignment horizontal="right" vertical="center"/>
    </xf>
    <xf numFmtId="164" fontId="0" fillId="36" borderId="15" xfId="0" applyNumberFormat="1" applyFont="1" applyFill="1" applyBorder="1" applyAlignment="1"/>
    <xf numFmtId="164" fontId="14" fillId="33" borderId="15" xfId="0" applyNumberFormat="1" applyFont="1" applyFill="1" applyBorder="1" applyAlignment="1">
      <alignment vertical="justify"/>
    </xf>
    <xf numFmtId="3" fontId="22" fillId="34" borderId="15" xfId="0" applyNumberFormat="1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3" fontId="2" fillId="36" borderId="15" xfId="0" applyNumberFormat="1" applyFont="1" applyFill="1" applyBorder="1" applyAlignment="1">
      <alignment horizontal="right"/>
    </xf>
    <xf numFmtId="3" fontId="22" fillId="40" borderId="15" xfId="0" applyNumberFormat="1" applyFont="1" applyFill="1" applyBorder="1" applyAlignment="1">
      <alignment vertical="center"/>
    </xf>
    <xf numFmtId="3" fontId="31" fillId="0" borderId="15" xfId="0" applyNumberFormat="1" applyFont="1" applyBorder="1" applyAlignment="1"/>
    <xf numFmtId="3" fontId="31" fillId="0" borderId="15" xfId="42" applyNumberFormat="1" applyFont="1" applyBorder="1" applyAlignment="1"/>
    <xf numFmtId="3" fontId="31" fillId="36" borderId="23" xfId="0" applyNumberFormat="1" applyFont="1" applyFill="1" applyBorder="1" applyAlignment="1">
      <alignment horizontal="right"/>
    </xf>
    <xf numFmtId="0" fontId="0" fillId="0" borderId="15" xfId="0" applyFont="1" applyBorder="1" applyAlignment="1"/>
    <xf numFmtId="164" fontId="22" fillId="33" borderId="15" xfId="0" applyNumberFormat="1" applyFont="1" applyFill="1" applyBorder="1" applyAlignment="1"/>
    <xf numFmtId="3" fontId="22" fillId="0" borderId="15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vertical="center"/>
    </xf>
    <xf numFmtId="3" fontId="31" fillId="0" borderId="15" xfId="0" applyNumberFormat="1" applyFont="1" applyFill="1" applyBorder="1" applyAlignment="1">
      <alignment vertical="center"/>
    </xf>
    <xf numFmtId="3" fontId="31" fillId="0" borderId="15" xfId="0" applyNumberFormat="1" applyFont="1" applyFill="1" applyBorder="1"/>
    <xf numFmtId="3" fontId="0" fillId="0" borderId="15" xfId="0" applyNumberFormat="1" applyFont="1" applyBorder="1" applyAlignment="1"/>
    <xf numFmtId="3" fontId="0" fillId="0" borderId="15" xfId="0" applyNumberFormat="1" applyFont="1" applyFill="1" applyBorder="1"/>
    <xf numFmtId="3" fontId="28" fillId="33" borderId="15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right" vertical="center"/>
    </xf>
    <xf numFmtId="3" fontId="31" fillId="0" borderId="14" xfId="0" applyNumberFormat="1" applyFont="1" applyFill="1" applyBorder="1" applyAlignment="1">
      <alignment horizontal="right"/>
    </xf>
    <xf numFmtId="3" fontId="19" fillId="0" borderId="15" xfId="0" applyNumberFormat="1" applyFont="1" applyBorder="1"/>
    <xf numFmtId="3" fontId="14" fillId="36" borderId="15" xfId="0" applyNumberFormat="1" applyFont="1" applyFill="1" applyBorder="1" applyAlignment="1">
      <alignment horizontal="left" vertical="center"/>
    </xf>
    <xf numFmtId="3" fontId="14" fillId="33" borderId="23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left" vertical="center"/>
    </xf>
    <xf numFmtId="3" fontId="31" fillId="0" borderId="15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/>
    </xf>
    <xf numFmtId="3" fontId="28" fillId="33" borderId="15" xfId="0" applyNumberFormat="1" applyFont="1" applyFill="1" applyBorder="1" applyAlignment="1">
      <alignment horizontal="center" vertical="center"/>
    </xf>
    <xf numFmtId="3" fontId="17" fillId="41" borderId="10" xfId="0" applyNumberFormat="1" applyFont="1" applyFill="1" applyBorder="1"/>
    <xf numFmtId="14" fontId="0" fillId="0" borderId="10" xfId="0" applyNumberFormat="1" applyFont="1" applyBorder="1"/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left"/>
    </xf>
    <xf numFmtId="49" fontId="31" fillId="0" borderId="10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22" fillId="47" borderId="10" xfId="0" applyNumberFormat="1" applyFont="1" applyFill="1" applyBorder="1" applyAlignment="1">
      <alignment horizontal="center" vertical="center" wrapText="1"/>
    </xf>
    <xf numFmtId="3" fontId="31" fillId="47" borderId="10" xfId="0" applyNumberFormat="1" applyFont="1" applyFill="1" applyBorder="1" applyAlignment="1">
      <alignment horizontal="right"/>
    </xf>
    <xf numFmtId="49" fontId="2" fillId="0" borderId="10" xfId="44" applyNumberFormat="1" applyFont="1" applyBorder="1" applyAlignment="1">
      <alignment horizontal="center"/>
    </xf>
    <xf numFmtId="1" fontId="2" fillId="0" borderId="10" xfId="0" applyNumberFormat="1" applyFont="1" applyFill="1" applyBorder="1"/>
    <xf numFmtId="49" fontId="2" fillId="0" borderId="10" xfId="44" applyNumberFormat="1" applyFont="1" applyBorder="1"/>
    <xf numFmtId="49" fontId="2" fillId="0" borderId="15" xfId="44" applyNumberFormat="1" applyFont="1" applyBorder="1"/>
    <xf numFmtId="0" fontId="2" fillId="0" borderId="0" xfId="0" applyFont="1" applyBorder="1"/>
    <xf numFmtId="1" fontId="2" fillId="0" borderId="0" xfId="0" applyNumberFormat="1" applyFont="1" applyBorder="1"/>
    <xf numFmtId="3" fontId="39" fillId="0" borderId="10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ill="1" applyBorder="1"/>
    <xf numFmtId="165" fontId="31" fillId="36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3" fontId="14" fillId="33" borderId="11" xfId="0" applyNumberFormat="1" applyFont="1" applyFill="1" applyBorder="1" applyAlignment="1">
      <alignment horizontal="right" vertical="center"/>
    </xf>
    <xf numFmtId="3" fontId="14" fillId="33" borderId="17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14" fillId="41" borderId="0" xfId="0" applyFont="1" applyFill="1" applyBorder="1" applyAlignment="1">
      <alignment horizontal="center"/>
    </xf>
    <xf numFmtId="165" fontId="31" fillId="0" borderId="15" xfId="0" applyNumberFormat="1" applyFont="1" applyBorder="1" applyAlignment="1">
      <alignment horizontal="center"/>
    </xf>
    <xf numFmtId="165" fontId="31" fillId="0" borderId="15" xfId="42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31" fillId="0" borderId="20" xfId="0" applyNumberFormat="1" applyFont="1" applyBorder="1" applyAlignment="1">
      <alignment horizontal="center"/>
    </xf>
    <xf numFmtId="167" fontId="31" fillId="0" borderId="10" xfId="0" applyNumberFormat="1" applyFont="1" applyBorder="1" applyAlignment="1">
      <alignment horizontal="center"/>
    </xf>
    <xf numFmtId="165" fontId="31" fillId="0" borderId="21" xfId="0" applyNumberFormat="1" applyFont="1" applyBorder="1" applyAlignment="1">
      <alignment horizontal="center"/>
    </xf>
    <xf numFmtId="165" fontId="31" fillId="36" borderId="20" xfId="0" applyNumberFormat="1" applyFont="1" applyFill="1" applyBorder="1" applyAlignment="1">
      <alignment horizontal="center"/>
    </xf>
    <xf numFmtId="49" fontId="31" fillId="36" borderId="18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10" xfId="44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5" fillId="0" borderId="0" xfId="0" applyFont="1" applyAlignment="1">
      <alignment horizontal="center"/>
    </xf>
    <xf numFmtId="49" fontId="14" fillId="33" borderId="10" xfId="0" applyNumberFormat="1" applyFont="1" applyFill="1" applyBorder="1" applyAlignment="1">
      <alignment horizontal="left" vertical="center"/>
    </xf>
    <xf numFmtId="3" fontId="32" fillId="34" borderId="0" xfId="0" applyNumberFormat="1" applyFont="1" applyFill="1" applyBorder="1" applyAlignment="1">
      <alignment horizontal="center"/>
    </xf>
    <xf numFmtId="0" fontId="44" fillId="0" borderId="0" xfId="0" applyFont="1" applyFill="1" applyBorder="1"/>
    <xf numFmtId="3" fontId="23" fillId="40" borderId="10" xfId="0" applyNumberFormat="1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centerContinuous" vertical="center"/>
    </xf>
    <xf numFmtId="0" fontId="23" fillId="45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vertical="center"/>
    </xf>
    <xf numFmtId="164" fontId="14" fillId="0" borderId="15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3" fontId="14" fillId="37" borderId="10" xfId="0" applyNumberFormat="1" applyFont="1" applyFill="1" applyBorder="1" applyAlignment="1">
      <alignment horizontal="center" vertical="center"/>
    </xf>
    <xf numFmtId="164" fontId="14" fillId="37" borderId="10" xfId="0" applyNumberFormat="1" applyFont="1" applyFill="1" applyBorder="1" applyAlignment="1">
      <alignment vertical="center"/>
    </xf>
    <xf numFmtId="164" fontId="14" fillId="37" borderId="15" xfId="0" applyNumberFormat="1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vertical="justify"/>
    </xf>
    <xf numFmtId="164" fontId="14" fillId="0" borderId="15" xfId="0" applyNumberFormat="1" applyFont="1" applyFill="1" applyBorder="1" applyAlignment="1">
      <alignment vertical="justify"/>
    </xf>
    <xf numFmtId="164" fontId="17" fillId="0" borderId="10" xfId="0" applyNumberFormat="1" applyFont="1" applyFill="1" applyBorder="1" applyAlignment="1">
      <alignment horizontal="centerContinuous" vertical="justify"/>
    </xf>
    <xf numFmtId="0" fontId="31" fillId="0" borderId="0" xfId="0" applyFont="1"/>
    <xf numFmtId="0" fontId="31" fillId="0" borderId="0" xfId="0" applyFont="1" applyAlignment="1">
      <alignment horizontal="center"/>
    </xf>
    <xf numFmtId="0" fontId="41" fillId="0" borderId="10" xfId="0" applyFont="1" applyFill="1" applyBorder="1" applyAlignment="1">
      <alignment horizontal="left" vertical="center"/>
    </xf>
    <xf numFmtId="164" fontId="22" fillId="0" borderId="10" xfId="0" applyNumberFormat="1" applyFont="1" applyFill="1" applyBorder="1" applyAlignment="1">
      <alignment vertical="justify"/>
    </xf>
    <xf numFmtId="164" fontId="22" fillId="0" borderId="15" xfId="0" applyNumberFormat="1" applyFont="1" applyFill="1" applyBorder="1" applyAlignment="1">
      <alignment vertical="justify"/>
    </xf>
    <xf numFmtId="164" fontId="22" fillId="0" borderId="10" xfId="0" applyNumberFormat="1" applyFont="1" applyFill="1" applyBorder="1" applyAlignment="1">
      <alignment horizontal="centerContinuous" vertical="justify"/>
    </xf>
    <xf numFmtId="3" fontId="14" fillId="42" borderId="10" xfId="0" applyNumberFormat="1" applyFont="1" applyFill="1" applyBorder="1" applyAlignment="1">
      <alignment horizontal="center" vertical="center"/>
    </xf>
    <xf numFmtId="164" fontId="14" fillId="42" borderId="10" xfId="0" applyNumberFormat="1" applyFont="1" applyFill="1" applyBorder="1" applyAlignment="1">
      <alignment vertical="justify"/>
    </xf>
    <xf numFmtId="164" fontId="14" fillId="42" borderId="15" xfId="0" applyNumberFormat="1" applyFont="1" applyFill="1" applyBorder="1" applyAlignment="1">
      <alignment vertical="justify"/>
    </xf>
    <xf numFmtId="164" fontId="17" fillId="42" borderId="10" xfId="0" applyNumberFormat="1" applyFont="1" applyFill="1" applyBorder="1" applyAlignment="1">
      <alignment horizontal="centerContinuous" vertical="justify"/>
    </xf>
    <xf numFmtId="3" fontId="0" fillId="0" borderId="10" xfId="0" applyNumberFormat="1" applyFont="1" applyFill="1" applyBorder="1" applyAlignment="1">
      <alignment horizontal="right" vertical="justify"/>
    </xf>
    <xf numFmtId="3" fontId="31" fillId="0" borderId="10" xfId="0" applyNumberFormat="1" applyFont="1" applyFill="1" applyBorder="1" applyAlignment="1">
      <alignment horizontal="right" vertical="justify"/>
    </xf>
    <xf numFmtId="3" fontId="22" fillId="42" borderId="10" xfId="0" applyNumberFormat="1" applyFont="1" applyFill="1" applyBorder="1" applyAlignment="1">
      <alignment vertical="justify"/>
    </xf>
    <xf numFmtId="0" fontId="0" fillId="0" borderId="15" xfId="0" applyBorder="1" applyAlignment="1">
      <alignment horizontal="center"/>
    </xf>
    <xf numFmtId="0" fontId="22" fillId="42" borderId="10" xfId="0" applyFont="1" applyFill="1" applyBorder="1" applyAlignment="1">
      <alignment horizontal="left" vertical="center"/>
    </xf>
    <xf numFmtId="3" fontId="22" fillId="42" borderId="10" xfId="0" applyNumberFormat="1" applyFont="1" applyFill="1" applyBorder="1" applyAlignment="1">
      <alignment vertical="center"/>
    </xf>
    <xf numFmtId="164" fontId="22" fillId="42" borderId="15" xfId="0" applyNumberFormat="1" applyFont="1" applyFill="1" applyBorder="1" applyAlignment="1">
      <alignment vertical="center"/>
    </xf>
    <xf numFmtId="164" fontId="17" fillId="42" borderId="1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left" vertical="center"/>
    </xf>
    <xf numFmtId="164" fontId="22" fillId="42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vertical="justify"/>
    </xf>
    <xf numFmtId="164" fontId="18" fillId="0" borderId="15" xfId="0" applyNumberFormat="1" applyFont="1" applyFill="1" applyBorder="1" applyAlignment="1">
      <alignment vertical="justify"/>
    </xf>
    <xf numFmtId="164" fontId="0" fillId="0" borderId="10" xfId="0" applyNumberFormat="1" applyFont="1" applyFill="1" applyBorder="1" applyAlignment="1">
      <alignment horizontal="centerContinuous" vertical="justify"/>
    </xf>
    <xf numFmtId="3" fontId="31" fillId="0" borderId="10" xfId="0" applyNumberFormat="1" applyFont="1" applyFill="1" applyBorder="1" applyAlignment="1">
      <alignment vertical="justify"/>
    </xf>
    <xf numFmtId="3" fontId="31" fillId="0" borderId="15" xfId="0" applyNumberFormat="1" applyFont="1" applyFill="1" applyBorder="1" applyAlignment="1">
      <alignment vertical="justify"/>
    </xf>
    <xf numFmtId="3" fontId="18" fillId="0" borderId="10" xfId="0" applyNumberFormat="1" applyFont="1" applyFill="1" applyBorder="1" applyAlignment="1">
      <alignment vertical="justify"/>
    </xf>
    <xf numFmtId="3" fontId="18" fillId="0" borderId="15" xfId="0" applyNumberFormat="1" applyFont="1" applyFill="1" applyBorder="1" applyAlignment="1">
      <alignment vertical="justify"/>
    </xf>
    <xf numFmtId="3" fontId="30" fillId="0" borderId="15" xfId="0" applyNumberFormat="1" applyFont="1" applyBorder="1" applyAlignment="1"/>
    <xf numFmtId="3" fontId="19" fillId="0" borderId="15" xfId="44" applyNumberFormat="1" applyFont="1" applyBorder="1"/>
    <xf numFmtId="3" fontId="30" fillId="0" borderId="15" xfId="0" applyNumberFormat="1" applyFont="1" applyFill="1" applyBorder="1" applyAlignment="1">
      <alignment horizontal="right"/>
    </xf>
    <xf numFmtId="3" fontId="19" fillId="0" borderId="15" xfId="44" applyNumberFormat="1" applyFont="1" applyFill="1" applyBorder="1"/>
    <xf numFmtId="0" fontId="19" fillId="0" borderId="10" xfId="0" applyFont="1" applyBorder="1" applyAlignment="1">
      <alignment horizontal="center" vertical="center" wrapText="1"/>
    </xf>
    <xf numFmtId="0" fontId="19" fillId="47" borderId="10" xfId="0" applyFont="1" applyFill="1" applyBorder="1" applyAlignment="1">
      <alignment vertical="center" wrapText="1"/>
    </xf>
    <xf numFmtId="0" fontId="44" fillId="0" borderId="0" xfId="0" applyFont="1"/>
    <xf numFmtId="0" fontId="44" fillId="0" borderId="0" xfId="0" applyFont="1" applyFill="1"/>
    <xf numFmtId="0" fontId="39" fillId="40" borderId="10" xfId="0" applyFont="1" applyFill="1" applyBorder="1" applyAlignment="1">
      <alignment horizontal="center" vertical="center"/>
    </xf>
    <xf numFmtId="0" fontId="27" fillId="48" borderId="0" xfId="0" applyFont="1" applyFill="1" applyBorder="1" applyAlignment="1"/>
    <xf numFmtId="0" fontId="25" fillId="48" borderId="0" xfId="0" applyFont="1" applyFill="1" applyBorder="1" applyAlignment="1"/>
    <xf numFmtId="164" fontId="26" fillId="48" borderId="0" xfId="0" applyNumberFormat="1" applyFont="1" applyFill="1" applyBorder="1" applyAlignment="1"/>
    <xf numFmtId="164" fontId="25" fillId="48" borderId="0" xfId="0" applyNumberFormat="1" applyFont="1" applyFill="1" applyBorder="1" applyAlignment="1"/>
    <xf numFmtId="0" fontId="0" fillId="48" borderId="0" xfId="0" applyFill="1" applyBorder="1"/>
    <xf numFmtId="0" fontId="17" fillId="47" borderId="10" xfId="0" applyFont="1" applyFill="1" applyBorder="1" applyAlignment="1">
      <alignment horizontal="center" vertical="center" wrapText="1"/>
    </xf>
    <xf numFmtId="164" fontId="17" fillId="49" borderId="0" xfId="0" applyNumberFormat="1" applyFont="1" applyFill="1" applyBorder="1" applyAlignment="1">
      <alignment horizontal="center"/>
    </xf>
    <xf numFmtId="0" fontId="18" fillId="33" borderId="15" xfId="44" applyFont="1" applyFill="1" applyBorder="1"/>
    <xf numFmtId="0" fontId="23" fillId="40" borderId="10" xfId="0" applyFont="1" applyFill="1" applyBorder="1" applyAlignment="1">
      <alignment horizontal="center" vertical="center" wrapText="1"/>
    </xf>
    <xf numFmtId="3" fontId="39" fillId="34" borderId="10" xfId="44" applyNumberFormat="1" applyFont="1" applyFill="1" applyBorder="1"/>
    <xf numFmtId="3" fontId="2" fillId="34" borderId="10" xfId="44" applyNumberFormat="1" applyFill="1" applyBorder="1"/>
    <xf numFmtId="3" fontId="0" fillId="34" borderId="10" xfId="0" applyNumberFormat="1" applyFill="1" applyBorder="1"/>
    <xf numFmtId="0" fontId="19" fillId="0" borderId="15" xfId="44" applyFont="1" applyBorder="1" applyAlignment="1">
      <alignment horizontal="center"/>
    </xf>
    <xf numFmtId="1" fontId="19" fillId="0" borderId="10" xfId="44" applyNumberFormat="1" applyFont="1" applyBorder="1" applyAlignment="1">
      <alignment horizontal="center"/>
    </xf>
    <xf numFmtId="1" fontId="19" fillId="0" borderId="15" xfId="44" applyNumberFormat="1" applyFont="1" applyBorder="1" applyAlignment="1">
      <alignment horizontal="center"/>
    </xf>
    <xf numFmtId="1" fontId="19" fillId="0" borderId="0" xfId="44" applyNumberFormat="1" applyFont="1" applyBorder="1" applyAlignment="1">
      <alignment horizontal="center"/>
    </xf>
    <xf numFmtId="1" fontId="30" fillId="0" borderId="18" xfId="0" applyNumberFormat="1" applyFont="1" applyBorder="1" applyAlignment="1">
      <alignment horizontal="center"/>
    </xf>
    <xf numFmtId="49" fontId="31" fillId="0" borderId="10" xfId="86" applyNumberFormat="1" applyBorder="1" applyAlignment="1">
      <alignment horizontal="right"/>
    </xf>
    <xf numFmtId="0" fontId="22" fillId="43" borderId="19" xfId="0" applyFont="1" applyFill="1" applyBorder="1" applyAlignment="1">
      <alignment horizontal="left"/>
    </xf>
    <xf numFmtId="0" fontId="22" fillId="43" borderId="16" xfId="0" applyFont="1" applyFill="1" applyBorder="1" applyAlignment="1">
      <alignment horizontal="left"/>
    </xf>
    <xf numFmtId="0" fontId="22" fillId="43" borderId="10" xfId="0" applyFont="1" applyFill="1" applyBorder="1" applyAlignment="1">
      <alignment horizontal="left"/>
    </xf>
    <xf numFmtId="0" fontId="22" fillId="43" borderId="0" xfId="0" applyFont="1" applyFill="1" applyBorder="1" applyAlignment="1">
      <alignment horizontal="left"/>
    </xf>
    <xf numFmtId="3" fontId="31" fillId="47" borderId="10" xfId="0" applyNumberFormat="1" applyFont="1" applyFill="1" applyBorder="1" applyAlignment="1">
      <alignment horizontal="right" vertical="center"/>
    </xf>
    <xf numFmtId="170" fontId="0" fillId="47" borderId="10" xfId="0" applyNumberFormat="1" applyFont="1" applyFill="1" applyBorder="1" applyAlignment="1">
      <alignment horizontal="right"/>
    </xf>
    <xf numFmtId="165" fontId="0" fillId="0" borderId="18" xfId="0" applyNumberFormat="1" applyFont="1" applyBorder="1" applyAlignment="1">
      <alignment horizontal="left"/>
    </xf>
    <xf numFmtId="165" fontId="0" fillId="0" borderId="18" xfId="0" applyNumberFormat="1" applyFont="1" applyFill="1" applyBorder="1" applyAlignment="1">
      <alignment horizontal="left"/>
    </xf>
    <xf numFmtId="165" fontId="19" fillId="0" borderId="18" xfId="0" applyNumberFormat="1" applyFont="1" applyBorder="1" applyAlignment="1">
      <alignment horizontal="left" wrapText="1"/>
    </xf>
    <xf numFmtId="165" fontId="0" fillId="0" borderId="18" xfId="0" applyNumberFormat="1" applyFont="1" applyBorder="1" applyAlignment="1">
      <alignment horizontal="left" wrapText="1"/>
    </xf>
    <xf numFmtId="165" fontId="44" fillId="0" borderId="18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30" fillId="0" borderId="18" xfId="0" applyNumberFormat="1" applyFont="1" applyFill="1" applyBorder="1" applyAlignment="1">
      <alignment horizontal="left" wrapText="1"/>
    </xf>
    <xf numFmtId="165" fontId="0" fillId="0" borderId="22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3" fontId="0" fillId="0" borderId="18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1" fontId="0" fillId="0" borderId="18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vertical="center"/>
    </xf>
    <xf numFmtId="167" fontId="31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ill="1"/>
  </cellXfs>
  <cellStyles count="87">
    <cellStyle name="20 % – Zvýraznění1" xfId="19" builtinId="30" customBuiltin="1"/>
    <cellStyle name="20 % – Zvýraznění1 2" xfId="62"/>
    <cellStyle name="20 % – Zvýraznění2" xfId="23" builtinId="34" customBuiltin="1"/>
    <cellStyle name="20 % – Zvýraznění2 2" xfId="66"/>
    <cellStyle name="20 % – Zvýraznění3" xfId="27" builtinId="38" customBuiltin="1"/>
    <cellStyle name="20 % – Zvýraznění3 2" xfId="70"/>
    <cellStyle name="20 % – Zvýraznění4" xfId="31" builtinId="42" customBuiltin="1"/>
    <cellStyle name="20 % – Zvýraznění4 2" xfId="74"/>
    <cellStyle name="20 % – Zvýraznění5" xfId="35" builtinId="46" customBuiltin="1"/>
    <cellStyle name="20 % – Zvýraznění5 2" xfId="78"/>
    <cellStyle name="20 % – Zvýraznění6" xfId="39" builtinId="50" customBuiltin="1"/>
    <cellStyle name="20 % – Zvýraznění6 2" xfId="82"/>
    <cellStyle name="40 % – Zvýraznění1" xfId="20" builtinId="31" customBuiltin="1"/>
    <cellStyle name="40 % – Zvýraznění1 2" xfId="63"/>
    <cellStyle name="40 % – Zvýraznění2" xfId="24" builtinId="35" customBuiltin="1"/>
    <cellStyle name="40 % – Zvýraznění2 2" xfId="67"/>
    <cellStyle name="40 % – Zvýraznění3" xfId="28" builtinId="39" customBuiltin="1"/>
    <cellStyle name="40 % – Zvýraznění3 2" xfId="71"/>
    <cellStyle name="40 % – Zvýraznění4" xfId="32" builtinId="43" customBuiltin="1"/>
    <cellStyle name="40 % – Zvýraznění4 2" xfId="75"/>
    <cellStyle name="40 % – Zvýraznění5" xfId="36" builtinId="47" customBuiltin="1"/>
    <cellStyle name="40 % – Zvýraznění5 2" xfId="79"/>
    <cellStyle name="40 % – Zvýraznění6" xfId="40" builtinId="51" customBuiltin="1"/>
    <cellStyle name="40 % – Zvýraznění6 2" xfId="83"/>
    <cellStyle name="60 % – Zvýraznění1" xfId="21" builtinId="32" customBuiltin="1"/>
    <cellStyle name="60 % – Zvýraznění1 2" xfId="64"/>
    <cellStyle name="60 % – Zvýraznění2" xfId="25" builtinId="36" customBuiltin="1"/>
    <cellStyle name="60 % – Zvýraznění2 2" xfId="68"/>
    <cellStyle name="60 % – Zvýraznění3" xfId="29" builtinId="40" customBuiltin="1"/>
    <cellStyle name="60 % – Zvýraznění3 2" xfId="72"/>
    <cellStyle name="60 % – Zvýraznění4" xfId="33" builtinId="44" customBuiltin="1"/>
    <cellStyle name="60 % – Zvýraznění4 2" xfId="76"/>
    <cellStyle name="60 % – Zvýraznění5" xfId="37" builtinId="48" customBuiltin="1"/>
    <cellStyle name="60 % – Zvýraznění5 2" xfId="80"/>
    <cellStyle name="60 % – Zvýraznění6" xfId="41" builtinId="52" customBuiltin="1"/>
    <cellStyle name="60 % – Zvýraznění6 2" xfId="84"/>
    <cellStyle name="Celkem" xfId="17" builtinId="25" customBuiltin="1"/>
    <cellStyle name="Celkem 2" xfId="60"/>
    <cellStyle name="Chybně" xfId="7" builtinId="27" customBuiltin="1"/>
    <cellStyle name="Chybně 2" xfId="50"/>
    <cellStyle name="Kontrolní buňka" xfId="13" builtinId="23" customBuiltin="1"/>
    <cellStyle name="Kontrolní buňka 2" xfId="56"/>
    <cellStyle name="Nadpis 1" xfId="2" builtinId="16" customBuiltin="1"/>
    <cellStyle name="Nadpis 1 2" xfId="45"/>
    <cellStyle name="Nadpis 2" xfId="3" builtinId="17" customBuiltin="1"/>
    <cellStyle name="Nadpis 2 2" xfId="46"/>
    <cellStyle name="Nadpis 3" xfId="4" builtinId="18" customBuiltin="1"/>
    <cellStyle name="Nadpis 3 2" xfId="47"/>
    <cellStyle name="Nadpis 4" xfId="5" builtinId="19" customBuiltin="1"/>
    <cellStyle name="Nadpis 4 2" xfId="48"/>
    <cellStyle name="Název" xfId="1" builtinId="15" customBuiltin="1"/>
    <cellStyle name="Neutrální" xfId="8" builtinId="28" customBuiltin="1"/>
    <cellStyle name="Neutrální 2" xfId="51"/>
    <cellStyle name="Normální" xfId="0" builtinId="0"/>
    <cellStyle name="Normální 2" xfId="42"/>
    <cellStyle name="Normální 2 2" xfId="85"/>
    <cellStyle name="Normální 3" xfId="44"/>
    <cellStyle name="Normální 4" xfId="43"/>
    <cellStyle name="Normální 5" xfId="86"/>
    <cellStyle name="Poznámka" xfId="15" builtinId="10" customBuiltin="1"/>
    <cellStyle name="Poznámka 2" xfId="58"/>
    <cellStyle name="Propojená buňka" xfId="12" builtinId="24" customBuiltin="1"/>
    <cellStyle name="Propojená buňka 2" xfId="55"/>
    <cellStyle name="Správně" xfId="6" builtinId="26" customBuiltin="1"/>
    <cellStyle name="Správně 2" xfId="49"/>
    <cellStyle name="Text upozornění" xfId="14" builtinId="11" customBuiltin="1"/>
    <cellStyle name="Text upozornění 2" xfId="57"/>
    <cellStyle name="Vstup" xfId="9" builtinId="20" customBuiltin="1"/>
    <cellStyle name="Vstup 2" xfId="52"/>
    <cellStyle name="Výpočet" xfId="11" builtinId="22" customBuiltin="1"/>
    <cellStyle name="Výpočet 2" xfId="54"/>
    <cellStyle name="Výstup" xfId="10" builtinId="21" customBuiltin="1"/>
    <cellStyle name="Výstup 2" xfId="53"/>
    <cellStyle name="Vysvětlující text" xfId="16" builtinId="53" customBuiltin="1"/>
    <cellStyle name="Vysvětlující text 2" xfId="59"/>
    <cellStyle name="Zvýraznění 1" xfId="18" builtinId="29" customBuiltin="1"/>
    <cellStyle name="Zvýraznění 1 2" xfId="61"/>
    <cellStyle name="Zvýraznění 2" xfId="22" builtinId="33" customBuiltin="1"/>
    <cellStyle name="Zvýraznění 2 2" xfId="65"/>
    <cellStyle name="Zvýraznění 3" xfId="26" builtinId="37" customBuiltin="1"/>
    <cellStyle name="Zvýraznění 3 2" xfId="69"/>
    <cellStyle name="Zvýraznění 4" xfId="30" builtinId="41" customBuiltin="1"/>
    <cellStyle name="Zvýraznění 4 2" xfId="73"/>
    <cellStyle name="Zvýraznění 5" xfId="34" builtinId="45" customBuiltin="1"/>
    <cellStyle name="Zvýraznění 5 2" xfId="77"/>
    <cellStyle name="Zvýraznění 6" xfId="38" builtinId="49" customBuiltin="1"/>
    <cellStyle name="Zvýraznění 6 2" xfId="81"/>
  </cellStyles>
  <dxfs count="0"/>
  <tableStyles count="0" defaultTableStyle="TableStyleMedium2" defaultPivotStyle="PivotStyleLight16"/>
  <colors>
    <mruColors>
      <color rgb="FFFF0000"/>
      <color rgb="FF008000"/>
      <color rgb="FFFFFF99"/>
      <color rgb="FFFFFF66"/>
      <color rgb="FF00FF00"/>
      <color rgb="FF00FFFF"/>
      <color rgb="FF33CC33"/>
      <color rgb="FF0033CC"/>
      <color rgb="FFFF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95"/>
  <sheetViews>
    <sheetView tabSelected="1" zoomScaleNormal="100" workbookViewId="0">
      <pane ySplit="3" topLeftCell="A31" activePane="bottomLeft" state="frozen"/>
      <selection pane="bottomLeft"/>
    </sheetView>
  </sheetViews>
  <sheetFormatPr defaultRowHeight="13.2" x14ac:dyDescent="0.25"/>
  <cols>
    <col min="1" max="1" width="5.33203125" customWidth="1"/>
    <col min="2" max="2" width="5" bestFit="1" customWidth="1"/>
    <col min="3" max="3" width="4.6640625" style="39" bestFit="1" customWidth="1"/>
    <col min="4" max="4" width="12.33203125" bestFit="1" customWidth="1"/>
    <col min="5" max="5" width="40.109375" style="1" customWidth="1"/>
    <col min="6" max="6" width="37.6640625" style="1" customWidth="1"/>
    <col min="7" max="7" width="25.6640625" style="1" bestFit="1" customWidth="1"/>
    <col min="8" max="9" width="11.109375" bestFit="1" customWidth="1"/>
    <col min="10" max="10" width="11.5546875" customWidth="1"/>
    <col min="11" max="11" width="10.109375" bestFit="1" customWidth="1"/>
    <col min="14" max="14" width="4.33203125" customWidth="1"/>
  </cols>
  <sheetData>
    <row r="1" spans="1:11" s="54" customFormat="1" ht="24.6" customHeight="1" x14ac:dyDescent="0.4">
      <c r="A1" s="212"/>
      <c r="B1" s="212"/>
      <c r="C1" s="212"/>
      <c r="D1" s="213"/>
      <c r="E1" s="208" t="s">
        <v>561</v>
      </c>
      <c r="F1" s="209"/>
      <c r="G1" s="210">
        <f>SUM(G4+G34+G45+G48+G59+G69+G71+G119)</f>
        <v>1673190384</v>
      </c>
      <c r="H1" s="211"/>
      <c r="I1" s="213"/>
      <c r="J1" s="214"/>
    </row>
    <row r="2" spans="1:11" x14ac:dyDescent="0.25">
      <c r="A2" s="19"/>
      <c r="B2" s="19"/>
      <c r="C2" s="19"/>
      <c r="D2" s="215"/>
      <c r="E2" s="3"/>
      <c r="F2" s="3"/>
      <c r="G2" s="3"/>
      <c r="H2" s="19"/>
      <c r="I2" s="450"/>
      <c r="J2" s="182"/>
      <c r="K2" s="448"/>
    </row>
    <row r="3" spans="1:11" ht="39.6" x14ac:dyDescent="0.25">
      <c r="A3" s="4"/>
      <c r="B3" s="4"/>
      <c r="C3" s="4"/>
      <c r="D3" s="19"/>
      <c r="E3" s="176" t="s">
        <v>0</v>
      </c>
      <c r="F3" s="176" t="s">
        <v>564</v>
      </c>
      <c r="G3" s="177" t="s">
        <v>8</v>
      </c>
      <c r="H3" s="174" t="s">
        <v>566</v>
      </c>
      <c r="I3" s="183" t="s">
        <v>567</v>
      </c>
      <c r="J3" s="184" t="s">
        <v>565</v>
      </c>
      <c r="K3" s="449"/>
    </row>
    <row r="4" spans="1:11" s="5" customFormat="1" ht="27" customHeight="1" x14ac:dyDescent="0.4">
      <c r="A4" s="8" t="s">
        <v>562</v>
      </c>
      <c r="B4" s="8" t="s">
        <v>563</v>
      </c>
      <c r="C4" s="8" t="s">
        <v>436</v>
      </c>
      <c r="D4" s="8" t="s">
        <v>27</v>
      </c>
      <c r="E4" s="459" t="s">
        <v>429</v>
      </c>
      <c r="F4" s="58"/>
      <c r="G4" s="59">
        <f>SUM(J6:J33)</f>
        <v>1349661000</v>
      </c>
      <c r="H4" s="175"/>
      <c r="I4" s="178"/>
      <c r="J4" s="178"/>
    </row>
    <row r="5" spans="1:11" s="5" customFormat="1" ht="15" customHeight="1" x14ac:dyDescent="0.25">
      <c r="A5" s="25"/>
      <c r="B5" s="8"/>
      <c r="C5" s="8"/>
      <c r="D5" s="8"/>
      <c r="E5" s="460" t="s">
        <v>90</v>
      </c>
      <c r="F5" s="69"/>
      <c r="G5" s="70"/>
      <c r="H5" s="71"/>
      <c r="I5" s="179"/>
      <c r="J5" s="179"/>
    </row>
    <row r="6" spans="1:11" ht="13.95" customHeight="1" x14ac:dyDescent="0.25">
      <c r="A6" s="42">
        <v>0</v>
      </c>
      <c r="B6" s="42">
        <v>1111</v>
      </c>
      <c r="C6" s="78">
        <v>1</v>
      </c>
      <c r="D6" s="80" t="s">
        <v>608</v>
      </c>
      <c r="E6" s="41" t="s">
        <v>539</v>
      </c>
      <c r="F6" s="42" t="s">
        <v>607</v>
      </c>
      <c r="G6" s="35"/>
      <c r="H6" s="31">
        <v>222000000</v>
      </c>
      <c r="I6" s="37">
        <v>222000000</v>
      </c>
      <c r="J6" s="185">
        <v>235000000</v>
      </c>
    </row>
    <row r="7" spans="1:11" ht="13.95" customHeight="1" x14ac:dyDescent="0.25">
      <c r="A7" s="42">
        <v>0</v>
      </c>
      <c r="B7" s="42">
        <v>1111</v>
      </c>
      <c r="C7" s="78">
        <v>1</v>
      </c>
      <c r="D7" s="80" t="s">
        <v>609</v>
      </c>
      <c r="E7" s="41" t="s">
        <v>540</v>
      </c>
      <c r="F7" s="42" t="s">
        <v>607</v>
      </c>
      <c r="G7" s="35"/>
      <c r="H7" s="31">
        <v>23000000</v>
      </c>
      <c r="I7" s="37">
        <v>23000000</v>
      </c>
      <c r="J7" s="185">
        <v>25000000</v>
      </c>
    </row>
    <row r="8" spans="1:11" ht="13.95" customHeight="1" x14ac:dyDescent="0.25">
      <c r="A8" s="42">
        <v>0</v>
      </c>
      <c r="B8" s="42">
        <v>1112</v>
      </c>
      <c r="C8" s="78">
        <v>1</v>
      </c>
      <c r="D8" s="80" t="s">
        <v>610</v>
      </c>
      <c r="E8" s="41" t="s">
        <v>541</v>
      </c>
      <c r="F8" s="42" t="s">
        <v>607</v>
      </c>
      <c r="G8" s="35"/>
      <c r="H8" s="31">
        <v>3000000</v>
      </c>
      <c r="I8" s="37">
        <v>3000000</v>
      </c>
      <c r="J8" s="185">
        <v>3000000</v>
      </c>
    </row>
    <row r="9" spans="1:11" ht="13.95" customHeight="1" x14ac:dyDescent="0.25">
      <c r="A9" s="42">
        <v>0</v>
      </c>
      <c r="B9" s="42">
        <v>1112</v>
      </c>
      <c r="C9" s="78">
        <v>1</v>
      </c>
      <c r="D9" s="80" t="s">
        <v>611</v>
      </c>
      <c r="E9" s="41" t="s">
        <v>542</v>
      </c>
      <c r="F9" s="42" t="s">
        <v>607</v>
      </c>
      <c r="G9" s="35"/>
      <c r="H9" s="31">
        <v>17000000</v>
      </c>
      <c r="I9" s="37">
        <v>17000000</v>
      </c>
      <c r="J9" s="185">
        <v>7000000</v>
      </c>
    </row>
    <row r="10" spans="1:11" ht="13.95" customHeight="1" x14ac:dyDescent="0.25">
      <c r="A10" s="42">
        <v>0</v>
      </c>
      <c r="B10" s="42">
        <v>1113</v>
      </c>
      <c r="C10" s="78">
        <v>1</v>
      </c>
      <c r="D10" s="80" t="s">
        <v>612</v>
      </c>
      <c r="E10" s="41" t="s">
        <v>51</v>
      </c>
      <c r="F10" s="42" t="s">
        <v>607</v>
      </c>
      <c r="G10" s="35"/>
      <c r="H10" s="31">
        <v>26000000</v>
      </c>
      <c r="I10" s="37">
        <v>26000000</v>
      </c>
      <c r="J10" s="185">
        <v>27000000</v>
      </c>
    </row>
    <row r="11" spans="1:11" ht="13.95" customHeight="1" x14ac:dyDescent="0.25">
      <c r="A11" s="42">
        <v>0</v>
      </c>
      <c r="B11" s="42">
        <v>1121</v>
      </c>
      <c r="C11" s="78">
        <v>1</v>
      </c>
      <c r="D11" s="80" t="s">
        <v>613</v>
      </c>
      <c r="E11" s="41" t="s">
        <v>52</v>
      </c>
      <c r="F11" s="42" t="s">
        <v>607</v>
      </c>
      <c r="G11" s="35"/>
      <c r="H11" s="31">
        <v>245000000</v>
      </c>
      <c r="I11" s="37">
        <v>245000000</v>
      </c>
      <c r="J11" s="185">
        <v>250000000</v>
      </c>
    </row>
    <row r="12" spans="1:11" ht="13.95" customHeight="1" x14ac:dyDescent="0.25">
      <c r="A12" s="42">
        <v>0</v>
      </c>
      <c r="B12" s="42">
        <v>1122</v>
      </c>
      <c r="C12" s="78">
        <v>1</v>
      </c>
      <c r="D12" s="80" t="s">
        <v>614</v>
      </c>
      <c r="E12" s="41" t="s">
        <v>29</v>
      </c>
      <c r="F12" s="42" t="s">
        <v>607</v>
      </c>
      <c r="G12" s="35"/>
      <c r="H12" s="31">
        <v>6000000</v>
      </c>
      <c r="I12" s="37">
        <v>11893430</v>
      </c>
      <c r="J12" s="185">
        <v>11000000</v>
      </c>
    </row>
    <row r="13" spans="1:11" ht="13.95" customHeight="1" x14ac:dyDescent="0.25">
      <c r="A13" s="42">
        <v>0</v>
      </c>
      <c r="B13" s="42">
        <v>1211</v>
      </c>
      <c r="C13" s="78">
        <v>1</v>
      </c>
      <c r="D13" s="80" t="s">
        <v>615</v>
      </c>
      <c r="E13" s="41" t="s">
        <v>53</v>
      </c>
      <c r="F13" s="42" t="s">
        <v>607</v>
      </c>
      <c r="G13" s="35"/>
      <c r="H13" s="31">
        <v>500000000</v>
      </c>
      <c r="I13" s="37">
        <v>500000000</v>
      </c>
      <c r="J13" s="185">
        <v>520000000</v>
      </c>
    </row>
    <row r="14" spans="1:11" ht="13.95" customHeight="1" x14ac:dyDescent="0.25">
      <c r="A14" s="42">
        <v>0</v>
      </c>
      <c r="B14" s="42">
        <v>1334</v>
      </c>
      <c r="C14" s="78">
        <v>1</v>
      </c>
      <c r="D14" s="80" t="s">
        <v>616</v>
      </c>
      <c r="E14" s="41" t="s">
        <v>54</v>
      </c>
      <c r="F14" s="42" t="s">
        <v>607</v>
      </c>
      <c r="G14" s="35"/>
      <c r="H14" s="31">
        <f>14500000/100</f>
        <v>145000</v>
      </c>
      <c r="I14" s="37">
        <v>145000</v>
      </c>
      <c r="J14" s="185">
        <v>145000</v>
      </c>
    </row>
    <row r="15" spans="1:11" ht="13.95" customHeight="1" x14ac:dyDescent="0.25">
      <c r="A15" s="42">
        <v>0</v>
      </c>
      <c r="B15" s="42">
        <v>1335</v>
      </c>
      <c r="C15" s="78">
        <v>1</v>
      </c>
      <c r="D15" s="80" t="s">
        <v>617</v>
      </c>
      <c r="E15" s="41" t="s">
        <v>55</v>
      </c>
      <c r="F15" s="42" t="s">
        <v>607</v>
      </c>
      <c r="G15" s="35"/>
      <c r="H15" s="31">
        <f>15000000/100</f>
        <v>150000</v>
      </c>
      <c r="I15" s="37">
        <v>150000</v>
      </c>
      <c r="J15" s="185">
        <v>150000</v>
      </c>
    </row>
    <row r="16" spans="1:11" s="39" customFormat="1" ht="13.95" customHeight="1" x14ac:dyDescent="0.25">
      <c r="A16" s="42">
        <v>0</v>
      </c>
      <c r="B16" s="42">
        <v>1511</v>
      </c>
      <c r="C16" s="78">
        <v>1</v>
      </c>
      <c r="D16" s="80" t="s">
        <v>580</v>
      </c>
      <c r="E16" s="41" t="s">
        <v>581</v>
      </c>
      <c r="F16" s="42" t="s">
        <v>607</v>
      </c>
      <c r="G16" s="35"/>
      <c r="H16" s="31">
        <f>12500000000/100</f>
        <v>125000000</v>
      </c>
      <c r="I16" s="37">
        <v>125000000</v>
      </c>
      <c r="J16" s="185">
        <v>125000000</v>
      </c>
    </row>
    <row r="17" spans="1:10" ht="13.95" customHeight="1" x14ac:dyDescent="0.25">
      <c r="A17" s="42"/>
      <c r="B17" s="42"/>
      <c r="C17" s="78"/>
      <c r="D17" s="80"/>
      <c r="E17" s="20" t="s">
        <v>91</v>
      </c>
      <c r="F17" s="69"/>
      <c r="G17" s="70"/>
      <c r="H17" s="22"/>
      <c r="I17" s="92"/>
      <c r="J17" s="92"/>
    </row>
    <row r="18" spans="1:10" ht="13.95" customHeight="1" x14ac:dyDescent="0.25">
      <c r="A18" s="42">
        <v>0</v>
      </c>
      <c r="B18" s="42">
        <v>1332</v>
      </c>
      <c r="C18" s="78">
        <v>1</v>
      </c>
      <c r="D18" s="80" t="s">
        <v>568</v>
      </c>
      <c r="E18" s="41" t="s">
        <v>58</v>
      </c>
      <c r="F18" s="42" t="s">
        <v>569</v>
      </c>
      <c r="G18" s="35"/>
      <c r="H18" s="37">
        <f>3000000/100</f>
        <v>30000</v>
      </c>
      <c r="I18" s="37">
        <v>30000</v>
      </c>
      <c r="J18" s="185">
        <v>15000</v>
      </c>
    </row>
    <row r="19" spans="1:10" ht="13.95" customHeight="1" x14ac:dyDescent="0.25">
      <c r="A19" s="42">
        <v>0</v>
      </c>
      <c r="B19" s="42">
        <v>1340</v>
      </c>
      <c r="C19" s="78">
        <v>1</v>
      </c>
      <c r="D19" s="80" t="s">
        <v>570</v>
      </c>
      <c r="E19" s="41" t="s">
        <v>543</v>
      </c>
      <c r="F19" s="42" t="s">
        <v>569</v>
      </c>
      <c r="G19" s="35"/>
      <c r="H19" s="37">
        <f>4500000000/100</f>
        <v>45000000</v>
      </c>
      <c r="I19" s="37">
        <v>45000000</v>
      </c>
      <c r="J19" s="185">
        <v>45000000</v>
      </c>
    </row>
    <row r="20" spans="1:10" ht="13.95" customHeight="1" x14ac:dyDescent="0.25">
      <c r="A20" s="42">
        <v>0</v>
      </c>
      <c r="B20" s="42">
        <v>1341</v>
      </c>
      <c r="C20" s="78">
        <v>1</v>
      </c>
      <c r="D20" s="80" t="s">
        <v>571</v>
      </c>
      <c r="E20" s="41" t="s">
        <v>59</v>
      </c>
      <c r="F20" s="42" t="s">
        <v>569</v>
      </c>
      <c r="G20" s="35"/>
      <c r="H20" s="37">
        <f>250000000/100</f>
        <v>2500000</v>
      </c>
      <c r="I20" s="37">
        <v>2500000</v>
      </c>
      <c r="J20" s="185">
        <v>2500000</v>
      </c>
    </row>
    <row r="21" spans="1:10" ht="13.95" customHeight="1" x14ac:dyDescent="0.25">
      <c r="A21" s="42">
        <v>0</v>
      </c>
      <c r="B21" s="42">
        <v>1342</v>
      </c>
      <c r="C21" s="78">
        <v>1</v>
      </c>
      <c r="D21" s="80" t="s">
        <v>572</v>
      </c>
      <c r="E21" s="41" t="s">
        <v>60</v>
      </c>
      <c r="F21" s="42" t="s">
        <v>569</v>
      </c>
      <c r="G21" s="35"/>
      <c r="H21" s="37">
        <f>130000000/100</f>
        <v>1300000</v>
      </c>
      <c r="I21" s="37">
        <v>1300000</v>
      </c>
      <c r="J21" s="185">
        <v>1400000</v>
      </c>
    </row>
    <row r="22" spans="1:10" ht="13.95" customHeight="1" x14ac:dyDescent="0.25">
      <c r="A22" s="42">
        <v>0</v>
      </c>
      <c r="B22" s="42">
        <v>1343</v>
      </c>
      <c r="C22" s="78">
        <v>1</v>
      </c>
      <c r="D22" s="80" t="s">
        <v>573</v>
      </c>
      <c r="E22" s="41" t="s">
        <v>61</v>
      </c>
      <c r="F22" s="42" t="s">
        <v>569</v>
      </c>
      <c r="G22" s="35"/>
      <c r="H22" s="37">
        <f>370000000/100</f>
        <v>3700000</v>
      </c>
      <c r="I22" s="37">
        <v>5200000</v>
      </c>
      <c r="J22" s="185">
        <v>5000000</v>
      </c>
    </row>
    <row r="23" spans="1:10" ht="13.95" customHeight="1" x14ac:dyDescent="0.25">
      <c r="A23" s="42">
        <v>0</v>
      </c>
      <c r="B23" s="42">
        <v>1345</v>
      </c>
      <c r="C23" s="78">
        <v>1</v>
      </c>
      <c r="D23" s="80" t="s">
        <v>574</v>
      </c>
      <c r="E23" s="41" t="s">
        <v>62</v>
      </c>
      <c r="F23" s="42" t="s">
        <v>569</v>
      </c>
      <c r="G23" s="35"/>
      <c r="H23" s="37">
        <f>130000000/100</f>
        <v>1300000</v>
      </c>
      <c r="I23" s="37">
        <v>1300000</v>
      </c>
      <c r="J23" s="185">
        <v>1200000</v>
      </c>
    </row>
    <row r="24" spans="1:10" ht="13.95" customHeight="1" x14ac:dyDescent="0.25">
      <c r="A24" s="42">
        <v>0</v>
      </c>
      <c r="B24" s="42">
        <v>1349</v>
      </c>
      <c r="C24" s="78">
        <v>1</v>
      </c>
      <c r="D24" s="80" t="s">
        <v>575</v>
      </c>
      <c r="E24" s="41" t="s">
        <v>63</v>
      </c>
      <c r="F24" s="42" t="s">
        <v>569</v>
      </c>
      <c r="G24" s="35"/>
      <c r="H24" s="37">
        <f>100000/100</f>
        <v>1000</v>
      </c>
      <c r="I24" s="37">
        <v>1000</v>
      </c>
      <c r="J24" s="185">
        <v>1000</v>
      </c>
    </row>
    <row r="25" spans="1:10" s="36" customFormat="1" ht="13.95" customHeight="1" x14ac:dyDescent="0.25">
      <c r="A25" s="42">
        <v>0</v>
      </c>
      <c r="B25" s="42">
        <v>1353</v>
      </c>
      <c r="C25" s="78">
        <v>1</v>
      </c>
      <c r="D25" s="80" t="s">
        <v>576</v>
      </c>
      <c r="E25" s="41" t="s">
        <v>347</v>
      </c>
      <c r="F25" s="42" t="s">
        <v>646</v>
      </c>
      <c r="G25" s="44"/>
      <c r="H25" s="37">
        <v>1700000</v>
      </c>
      <c r="I25" s="37">
        <v>1700000</v>
      </c>
      <c r="J25" s="185">
        <v>1700000</v>
      </c>
    </row>
    <row r="26" spans="1:10" ht="13.95" customHeight="1" x14ac:dyDescent="0.25">
      <c r="A26" s="42">
        <v>0</v>
      </c>
      <c r="B26" s="42">
        <v>1351</v>
      </c>
      <c r="C26" s="78">
        <v>1</v>
      </c>
      <c r="D26" s="80" t="s">
        <v>578</v>
      </c>
      <c r="E26" s="41" t="s">
        <v>64</v>
      </c>
      <c r="F26" s="42" t="s">
        <v>569</v>
      </c>
      <c r="G26" s="35"/>
      <c r="H26" s="31">
        <v>4000000</v>
      </c>
      <c r="I26" s="37">
        <v>4000000</v>
      </c>
      <c r="J26" s="185">
        <v>3500000</v>
      </c>
    </row>
    <row r="27" spans="1:10" s="39" customFormat="1" ht="13.95" customHeight="1" x14ac:dyDescent="0.25">
      <c r="A27" s="42">
        <v>0</v>
      </c>
      <c r="B27" s="42">
        <v>1355</v>
      </c>
      <c r="C27" s="78">
        <v>1</v>
      </c>
      <c r="D27" s="80" t="s">
        <v>579</v>
      </c>
      <c r="E27" s="41" t="s">
        <v>65</v>
      </c>
      <c r="F27" s="42" t="s">
        <v>569</v>
      </c>
      <c r="G27" s="35"/>
      <c r="H27" s="31">
        <v>58000000</v>
      </c>
      <c r="I27" s="37">
        <v>58000000</v>
      </c>
      <c r="J27" s="185">
        <v>60000000</v>
      </c>
    </row>
    <row r="28" spans="1:10" ht="13.95" customHeight="1" x14ac:dyDescent="0.25">
      <c r="A28" s="42"/>
      <c r="B28" s="42"/>
      <c r="C28" s="78"/>
      <c r="D28" s="80"/>
      <c r="E28" s="20" t="s">
        <v>92</v>
      </c>
      <c r="F28" s="21"/>
      <c r="G28" s="70"/>
      <c r="H28" s="22"/>
      <c r="I28" s="92"/>
      <c r="J28" s="92"/>
    </row>
    <row r="29" spans="1:10" ht="13.95" customHeight="1" x14ac:dyDescent="0.25">
      <c r="A29" s="42">
        <v>0</v>
      </c>
      <c r="B29" s="42">
        <v>1361</v>
      </c>
      <c r="C29" s="78">
        <v>1</v>
      </c>
      <c r="D29" s="80" t="s">
        <v>577</v>
      </c>
      <c r="E29" s="41" t="s">
        <v>57</v>
      </c>
      <c r="F29" s="42" t="s">
        <v>569</v>
      </c>
      <c r="G29" s="35"/>
      <c r="H29" s="37">
        <f>23000000/100</f>
        <v>230000</v>
      </c>
      <c r="I29" s="37">
        <v>230000</v>
      </c>
      <c r="J29" s="185">
        <v>150000</v>
      </c>
    </row>
    <row r="30" spans="1:10" ht="13.95" customHeight="1" x14ac:dyDescent="0.25">
      <c r="A30" s="42">
        <v>0</v>
      </c>
      <c r="B30" s="42">
        <v>1361</v>
      </c>
      <c r="C30" s="78">
        <v>1</v>
      </c>
      <c r="D30" s="80" t="s">
        <v>577</v>
      </c>
      <c r="E30" s="41" t="s">
        <v>57</v>
      </c>
      <c r="F30" s="42" t="s">
        <v>650</v>
      </c>
      <c r="G30" s="44"/>
      <c r="H30" s="37">
        <v>4000000</v>
      </c>
      <c r="I30" s="37">
        <v>4000000</v>
      </c>
      <c r="J30" s="185">
        <v>3500000</v>
      </c>
    </row>
    <row r="31" spans="1:10" ht="13.95" customHeight="1" x14ac:dyDescent="0.25">
      <c r="A31" s="42">
        <v>0</v>
      </c>
      <c r="B31" s="42">
        <v>1361</v>
      </c>
      <c r="C31" s="78">
        <v>1</v>
      </c>
      <c r="D31" s="80" t="s">
        <v>577</v>
      </c>
      <c r="E31" s="41" t="s">
        <v>57</v>
      </c>
      <c r="F31" s="41" t="s">
        <v>656</v>
      </c>
      <c r="G31" s="41"/>
      <c r="H31" s="37">
        <v>400000</v>
      </c>
      <c r="I31" s="37">
        <v>400000</v>
      </c>
      <c r="J31" s="185">
        <v>400000</v>
      </c>
    </row>
    <row r="32" spans="1:10" ht="13.95" customHeight="1" x14ac:dyDescent="0.25">
      <c r="A32" s="42">
        <v>0</v>
      </c>
      <c r="B32" s="42">
        <v>1361</v>
      </c>
      <c r="C32" s="78">
        <v>1</v>
      </c>
      <c r="D32" s="80" t="s">
        <v>577</v>
      </c>
      <c r="E32" s="41" t="s">
        <v>57</v>
      </c>
      <c r="F32" s="32" t="s">
        <v>648</v>
      </c>
      <c r="G32" s="44"/>
      <c r="H32" s="37">
        <v>9000000</v>
      </c>
      <c r="I32" s="37">
        <v>9000000</v>
      </c>
      <c r="J32" s="185">
        <v>9000000</v>
      </c>
    </row>
    <row r="33" spans="1:11" ht="13.95" customHeight="1" x14ac:dyDescent="0.25">
      <c r="A33" s="42">
        <v>0</v>
      </c>
      <c r="B33" s="42">
        <v>1361</v>
      </c>
      <c r="C33" s="78">
        <v>1</v>
      </c>
      <c r="D33" s="80" t="s">
        <v>577</v>
      </c>
      <c r="E33" s="41" t="s">
        <v>57</v>
      </c>
      <c r="F33" s="42" t="s">
        <v>646</v>
      </c>
      <c r="G33" s="44"/>
      <c r="H33" s="37">
        <v>11300000</v>
      </c>
      <c r="I33" s="37">
        <v>11300000</v>
      </c>
      <c r="J33" s="185">
        <v>13000000</v>
      </c>
    </row>
    <row r="34" spans="1:11" ht="28.2" customHeight="1" x14ac:dyDescent="0.4">
      <c r="A34" s="8" t="s">
        <v>562</v>
      </c>
      <c r="B34" s="8" t="s">
        <v>563</v>
      </c>
      <c r="C34" s="79" t="s">
        <v>436</v>
      </c>
      <c r="D34" s="79" t="s">
        <v>27</v>
      </c>
      <c r="E34" s="57" t="s">
        <v>17</v>
      </c>
      <c r="F34" s="180"/>
      <c r="G34" s="59">
        <f>SUM(J36:J44)</f>
        <v>67880999</v>
      </c>
      <c r="H34" s="181"/>
      <c r="I34" s="86"/>
      <c r="J34" s="86"/>
    </row>
    <row r="35" spans="1:11" s="2" customFormat="1" ht="15" customHeight="1" x14ac:dyDescent="0.3">
      <c r="A35" s="25"/>
      <c r="B35" s="25"/>
      <c r="C35" s="162"/>
      <c r="D35" s="77"/>
      <c r="E35" s="20" t="s">
        <v>93</v>
      </c>
      <c r="F35" s="64"/>
      <c r="G35" s="72"/>
      <c r="H35" s="66"/>
      <c r="I35" s="92"/>
      <c r="J35" s="92"/>
    </row>
    <row r="36" spans="1:11" x14ac:dyDescent="0.25">
      <c r="A36" s="42">
        <v>0</v>
      </c>
      <c r="B36" s="42">
        <v>4112</v>
      </c>
      <c r="C36" s="78">
        <v>1</v>
      </c>
      <c r="D36" s="80" t="s">
        <v>782</v>
      </c>
      <c r="E36" s="41" t="s">
        <v>428</v>
      </c>
      <c r="F36" s="42" t="s">
        <v>709</v>
      </c>
      <c r="G36" s="41"/>
      <c r="H36" s="31">
        <f>6500000000/100</f>
        <v>65000000</v>
      </c>
      <c r="I36" s="37">
        <v>64915975</v>
      </c>
      <c r="J36" s="185">
        <v>64900000</v>
      </c>
    </row>
    <row r="37" spans="1:11" x14ac:dyDescent="0.25">
      <c r="A37" s="42"/>
      <c r="B37" s="42"/>
      <c r="C37" s="78"/>
      <c r="D37" s="80"/>
      <c r="E37" s="20" t="s">
        <v>632</v>
      </c>
      <c r="F37" s="21"/>
      <c r="G37" s="21"/>
      <c r="H37" s="22"/>
      <c r="I37" s="92"/>
      <c r="J37" s="92"/>
    </row>
    <row r="38" spans="1:11" s="39" customFormat="1" x14ac:dyDescent="0.25">
      <c r="A38" s="42">
        <v>0</v>
      </c>
      <c r="B38" s="42">
        <v>4116</v>
      </c>
      <c r="C38" s="78">
        <v>1</v>
      </c>
      <c r="D38" s="80" t="s">
        <v>783</v>
      </c>
      <c r="E38" s="216" t="s">
        <v>784</v>
      </c>
      <c r="F38" s="42" t="s">
        <v>709</v>
      </c>
      <c r="G38" s="42"/>
      <c r="H38" s="31">
        <v>0</v>
      </c>
      <c r="I38" s="25">
        <v>0</v>
      </c>
      <c r="J38" s="185">
        <v>74004</v>
      </c>
    </row>
    <row r="39" spans="1:11" s="39" customFormat="1" x14ac:dyDescent="0.25">
      <c r="A39" s="42">
        <v>0</v>
      </c>
      <c r="B39" s="42">
        <v>4116</v>
      </c>
      <c r="C39" s="78">
        <v>1</v>
      </c>
      <c r="D39" s="80" t="s">
        <v>783</v>
      </c>
      <c r="E39" s="216" t="s">
        <v>785</v>
      </c>
      <c r="F39" s="42" t="s">
        <v>709</v>
      </c>
      <c r="G39" s="42"/>
      <c r="H39" s="31">
        <v>0</v>
      </c>
      <c r="I39" s="25">
        <v>0</v>
      </c>
      <c r="J39" s="185">
        <v>345996</v>
      </c>
    </row>
    <row r="40" spans="1:11" s="30" customFormat="1" x14ac:dyDescent="0.25">
      <c r="A40" s="42">
        <v>0</v>
      </c>
      <c r="B40" s="42">
        <v>4121</v>
      </c>
      <c r="C40" s="78">
        <v>1</v>
      </c>
      <c r="D40" s="80" t="s">
        <v>649</v>
      </c>
      <c r="E40" s="41" t="s">
        <v>349</v>
      </c>
      <c r="F40" s="32" t="s">
        <v>648</v>
      </c>
      <c r="G40" s="44"/>
      <c r="H40" s="37">
        <v>14000</v>
      </c>
      <c r="I40" s="37">
        <v>14000</v>
      </c>
      <c r="J40" s="185">
        <v>20000</v>
      </c>
    </row>
    <row r="41" spans="1:11" s="39" customFormat="1" x14ac:dyDescent="0.25">
      <c r="A41" s="42">
        <v>0</v>
      </c>
      <c r="B41" s="42">
        <v>4121</v>
      </c>
      <c r="C41" s="78">
        <v>1</v>
      </c>
      <c r="D41" s="80" t="s">
        <v>633</v>
      </c>
      <c r="E41" s="41" t="s">
        <v>634</v>
      </c>
      <c r="F41" s="32" t="s">
        <v>623</v>
      </c>
      <c r="G41" s="44"/>
      <c r="H41" s="37">
        <v>0</v>
      </c>
      <c r="I41" s="37">
        <v>340999</v>
      </c>
      <c r="J41" s="185">
        <v>340999</v>
      </c>
    </row>
    <row r="42" spans="1:11" s="30" customFormat="1" x14ac:dyDescent="0.25">
      <c r="A42" s="42"/>
      <c r="B42" s="42"/>
      <c r="C42" s="78"/>
      <c r="D42" s="80"/>
      <c r="E42" s="20" t="s">
        <v>176</v>
      </c>
      <c r="F42" s="21"/>
      <c r="G42" s="21"/>
      <c r="H42" s="22"/>
      <c r="I42" s="92"/>
      <c r="J42" s="92"/>
    </row>
    <row r="43" spans="1:11" s="30" customFormat="1" x14ac:dyDescent="0.25">
      <c r="A43" s="42">
        <v>6330</v>
      </c>
      <c r="B43" s="42">
        <v>4134</v>
      </c>
      <c r="C43" s="78">
        <v>1</v>
      </c>
      <c r="D43" s="80" t="s">
        <v>695</v>
      </c>
      <c r="E43" s="41" t="s">
        <v>177</v>
      </c>
      <c r="F43" s="32" t="s">
        <v>692</v>
      </c>
      <c r="G43" s="41"/>
      <c r="H43" s="37">
        <f>110000000/100</f>
        <v>1100000</v>
      </c>
      <c r="I43" s="37">
        <v>1100000</v>
      </c>
      <c r="J43" s="185">
        <v>1100000</v>
      </c>
    </row>
    <row r="44" spans="1:11" x14ac:dyDescent="0.25">
      <c r="A44" s="42">
        <v>6330</v>
      </c>
      <c r="B44" s="42">
        <v>4139</v>
      </c>
      <c r="C44" s="78">
        <v>1</v>
      </c>
      <c r="D44" s="80" t="s">
        <v>696</v>
      </c>
      <c r="E44" s="41" t="s">
        <v>178</v>
      </c>
      <c r="F44" s="32" t="s">
        <v>692</v>
      </c>
      <c r="G44" s="41"/>
      <c r="H44" s="37">
        <f>110000000/100</f>
        <v>1100000</v>
      </c>
      <c r="I44" s="37">
        <v>1100000</v>
      </c>
      <c r="J44" s="185">
        <v>1100000</v>
      </c>
    </row>
    <row r="45" spans="1:11" ht="28.2" customHeight="1" x14ac:dyDescent="0.4">
      <c r="A45" s="8" t="s">
        <v>562</v>
      </c>
      <c r="B45" s="8" t="s">
        <v>563</v>
      </c>
      <c r="C45" s="79" t="s">
        <v>436</v>
      </c>
      <c r="D45" s="79" t="s">
        <v>27</v>
      </c>
      <c r="E45" s="57" t="s">
        <v>15</v>
      </c>
      <c r="F45" s="180"/>
      <c r="G45" s="59">
        <f>SUM(J46:J47)</f>
        <v>17180000</v>
      </c>
      <c r="H45" s="181"/>
      <c r="I45" s="86"/>
      <c r="J45" s="86"/>
    </row>
    <row r="46" spans="1:11" s="2" customFormat="1" ht="15" customHeight="1" x14ac:dyDescent="0.3">
      <c r="A46" s="8"/>
      <c r="B46" s="8"/>
      <c r="C46" s="79"/>
      <c r="D46" s="79"/>
      <c r="E46" s="20" t="s">
        <v>94</v>
      </c>
      <c r="F46" s="64"/>
      <c r="G46" s="72"/>
      <c r="H46" s="66"/>
      <c r="I46" s="92"/>
      <c r="J46" s="92"/>
    </row>
    <row r="47" spans="1:11" x14ac:dyDescent="0.25">
      <c r="A47" s="42">
        <v>6330</v>
      </c>
      <c r="B47" s="42">
        <v>4131</v>
      </c>
      <c r="C47" s="78">
        <v>1</v>
      </c>
      <c r="D47" s="80" t="s">
        <v>770</v>
      </c>
      <c r="E47" s="41" t="s">
        <v>544</v>
      </c>
      <c r="F47" s="42" t="s">
        <v>709</v>
      </c>
      <c r="G47" s="41"/>
      <c r="H47" s="37">
        <v>6000000</v>
      </c>
      <c r="I47" s="37">
        <v>3896584</v>
      </c>
      <c r="J47" s="185">
        <v>17180000</v>
      </c>
      <c r="K47" s="447"/>
    </row>
    <row r="48" spans="1:11" ht="28.2" customHeight="1" x14ac:dyDescent="0.4">
      <c r="A48" s="8" t="s">
        <v>562</v>
      </c>
      <c r="B48" s="8" t="s">
        <v>563</v>
      </c>
      <c r="C48" s="79" t="s">
        <v>436</v>
      </c>
      <c r="D48" s="79" t="s">
        <v>27</v>
      </c>
      <c r="E48" s="57" t="s">
        <v>16</v>
      </c>
      <c r="F48" s="180"/>
      <c r="G48" s="59">
        <f>SUM(J51:J57)</f>
        <v>41000000</v>
      </c>
      <c r="H48" s="181"/>
      <c r="I48" s="86"/>
      <c r="J48" s="86"/>
    </row>
    <row r="49" spans="1:15" s="2" customFormat="1" ht="18" customHeight="1" x14ac:dyDescent="0.3">
      <c r="A49" s="8"/>
      <c r="B49" s="8"/>
      <c r="C49" s="79"/>
      <c r="D49" s="79"/>
      <c r="E49" s="20" t="s">
        <v>95</v>
      </c>
      <c r="F49" s="64"/>
      <c r="G49" s="65">
        <f>SUM(J51:J51)</f>
        <v>5000000</v>
      </c>
      <c r="H49" s="66"/>
      <c r="I49" s="92"/>
      <c r="J49" s="92"/>
    </row>
    <row r="50" spans="1:15" s="2" customFormat="1" ht="14.25" customHeight="1" x14ac:dyDescent="0.3">
      <c r="A50" s="8"/>
      <c r="B50" s="8"/>
      <c r="C50" s="79"/>
      <c r="D50" s="79"/>
      <c r="E50" s="32" t="s">
        <v>86</v>
      </c>
      <c r="F50" s="62"/>
      <c r="G50" s="9"/>
      <c r="H50" s="63"/>
      <c r="I50" s="25"/>
      <c r="J50" s="25"/>
    </row>
    <row r="51" spans="1:15" x14ac:dyDescent="0.25">
      <c r="A51" s="42">
        <v>6310</v>
      </c>
      <c r="B51" s="42">
        <v>2142</v>
      </c>
      <c r="C51" s="78">
        <v>24</v>
      </c>
      <c r="D51" s="80" t="s">
        <v>764</v>
      </c>
      <c r="E51" s="41" t="s">
        <v>50</v>
      </c>
      <c r="F51" s="42" t="s">
        <v>709</v>
      </c>
      <c r="G51" s="41"/>
      <c r="H51" s="37">
        <f>500000000/100</f>
        <v>5000000</v>
      </c>
      <c r="I51" s="37">
        <v>5000000</v>
      </c>
      <c r="J51" s="185">
        <v>5000000</v>
      </c>
    </row>
    <row r="52" spans="1:15" x14ac:dyDescent="0.25">
      <c r="A52" s="42"/>
      <c r="B52" s="42"/>
      <c r="C52" s="78"/>
      <c r="D52" s="80"/>
      <c r="E52" s="20" t="s">
        <v>96</v>
      </c>
      <c r="F52" s="21"/>
      <c r="G52" s="65">
        <f>SUM(J53:J54)</f>
        <v>12500000</v>
      </c>
      <c r="H52" s="22"/>
      <c r="I52" s="92"/>
      <c r="J52" s="92"/>
    </row>
    <row r="53" spans="1:15" x14ac:dyDescent="0.25">
      <c r="A53" s="42">
        <v>6310</v>
      </c>
      <c r="B53" s="42">
        <v>2141</v>
      </c>
      <c r="C53" s="78">
        <v>27</v>
      </c>
      <c r="D53" s="80" t="s">
        <v>765</v>
      </c>
      <c r="E53" s="41" t="s">
        <v>545</v>
      </c>
      <c r="F53" s="42" t="s">
        <v>709</v>
      </c>
      <c r="G53" s="41"/>
      <c r="H53" s="37">
        <f>750000000/100</f>
        <v>7500000</v>
      </c>
      <c r="I53" s="37">
        <v>7500000</v>
      </c>
      <c r="J53" s="185">
        <v>7500000</v>
      </c>
    </row>
    <row r="54" spans="1:15" x14ac:dyDescent="0.25">
      <c r="A54" s="42">
        <v>0</v>
      </c>
      <c r="B54" s="42">
        <v>2412</v>
      </c>
      <c r="C54" s="78">
        <v>28</v>
      </c>
      <c r="D54" s="80" t="s">
        <v>768</v>
      </c>
      <c r="E54" s="41" t="s">
        <v>547</v>
      </c>
      <c r="F54" s="42" t="s">
        <v>709</v>
      </c>
      <c r="G54" s="41"/>
      <c r="H54" s="37">
        <f>500000000/100</f>
        <v>5000000</v>
      </c>
      <c r="I54" s="37">
        <v>5000000</v>
      </c>
      <c r="J54" s="185">
        <v>5000000</v>
      </c>
    </row>
    <row r="55" spans="1:15" x14ac:dyDescent="0.25">
      <c r="A55" s="42"/>
      <c r="B55" s="42"/>
      <c r="C55" s="78"/>
      <c r="D55" s="80"/>
      <c r="E55" s="20" t="s">
        <v>96</v>
      </c>
      <c r="F55" s="21"/>
      <c r="G55" s="65">
        <f>SUM(J57)</f>
        <v>23500000</v>
      </c>
      <c r="H55" s="22"/>
      <c r="I55" s="92"/>
      <c r="J55" s="92"/>
    </row>
    <row r="56" spans="1:15" x14ac:dyDescent="0.25">
      <c r="A56" s="42"/>
      <c r="B56" s="42"/>
      <c r="C56" s="78"/>
      <c r="D56" s="80"/>
      <c r="E56" s="41" t="s">
        <v>87</v>
      </c>
      <c r="F56" s="42"/>
      <c r="G56" s="41"/>
      <c r="H56" s="37"/>
      <c r="I56" s="37"/>
      <c r="J56" s="37"/>
    </row>
    <row r="57" spans="1:15" x14ac:dyDescent="0.25">
      <c r="A57" s="42">
        <v>6310</v>
      </c>
      <c r="B57" s="42">
        <v>3129</v>
      </c>
      <c r="C57" s="78">
        <v>27</v>
      </c>
      <c r="D57" s="80" t="s">
        <v>769</v>
      </c>
      <c r="E57" s="41" t="s">
        <v>546</v>
      </c>
      <c r="F57" s="42" t="s">
        <v>709</v>
      </c>
      <c r="G57" s="41"/>
      <c r="H57" s="37">
        <f>2394050400/100</f>
        <v>23940504</v>
      </c>
      <c r="I57" s="37">
        <v>23940504</v>
      </c>
      <c r="J57" s="185">
        <v>23500000</v>
      </c>
    </row>
    <row r="58" spans="1:15" x14ac:dyDescent="0.25">
      <c r="A58" s="42"/>
      <c r="B58" s="42"/>
      <c r="C58" s="78"/>
      <c r="D58" s="196"/>
      <c r="E58" s="41"/>
      <c r="F58" s="42"/>
      <c r="G58" s="41"/>
      <c r="H58" s="37"/>
      <c r="I58" s="37"/>
      <c r="J58" s="37"/>
    </row>
    <row r="59" spans="1:15" ht="28.2" customHeight="1" x14ac:dyDescent="0.4">
      <c r="A59" s="8" t="s">
        <v>562</v>
      </c>
      <c r="B59" s="8" t="s">
        <v>563</v>
      </c>
      <c r="C59" s="79" t="s">
        <v>436</v>
      </c>
      <c r="D59" s="79" t="s">
        <v>27</v>
      </c>
      <c r="E59" s="57" t="s">
        <v>12</v>
      </c>
      <c r="F59" s="180"/>
      <c r="G59" s="59">
        <f>SUM(J60:J68)</f>
        <v>38075753</v>
      </c>
      <c r="H59" s="181"/>
      <c r="I59" s="86"/>
      <c r="J59" s="86"/>
    </row>
    <row r="60" spans="1:15" s="2" customFormat="1" ht="15" customHeight="1" x14ac:dyDescent="0.3">
      <c r="A60" s="42">
        <v>3111</v>
      </c>
      <c r="B60" s="42">
        <v>2122</v>
      </c>
      <c r="C60" s="78">
        <v>1</v>
      </c>
      <c r="D60" s="80" t="s">
        <v>626</v>
      </c>
      <c r="E60" s="41" t="s">
        <v>184</v>
      </c>
      <c r="F60" s="32" t="s">
        <v>623</v>
      </c>
      <c r="G60" s="9"/>
      <c r="H60" s="37">
        <v>7156254</v>
      </c>
      <c r="I60" s="31">
        <v>7328682</v>
      </c>
      <c r="J60" s="185">
        <v>7234456</v>
      </c>
    </row>
    <row r="61" spans="1:15" s="2" customFormat="1" ht="15" customHeight="1" x14ac:dyDescent="0.3">
      <c r="A61" s="42">
        <v>3113</v>
      </c>
      <c r="B61" s="42">
        <v>2122</v>
      </c>
      <c r="C61" s="78">
        <v>1</v>
      </c>
      <c r="D61" s="80" t="s">
        <v>627</v>
      </c>
      <c r="E61" s="41" t="s">
        <v>185</v>
      </c>
      <c r="F61" s="32" t="s">
        <v>623</v>
      </c>
      <c r="G61" s="9"/>
      <c r="H61" s="37">
        <v>15072943</v>
      </c>
      <c r="I61" s="31">
        <v>15072943</v>
      </c>
      <c r="J61" s="185">
        <v>14933809</v>
      </c>
      <c r="K61" s="40"/>
      <c r="L61" s="40"/>
      <c r="M61" s="40"/>
      <c r="N61" s="40"/>
      <c r="O61" s="40"/>
    </row>
    <row r="62" spans="1:15" s="2" customFormat="1" ht="15" customHeight="1" x14ac:dyDescent="0.3">
      <c r="A62" s="42">
        <v>3741</v>
      </c>
      <c r="B62" s="42">
        <v>2122</v>
      </c>
      <c r="C62" s="78">
        <v>2</v>
      </c>
      <c r="D62" s="80" t="s">
        <v>628</v>
      </c>
      <c r="E62" s="41" t="s">
        <v>186</v>
      </c>
      <c r="F62" s="32" t="s">
        <v>623</v>
      </c>
      <c r="G62" s="9"/>
      <c r="H62" s="37">
        <v>2779704</v>
      </c>
      <c r="I62" s="31">
        <v>2779704</v>
      </c>
      <c r="J62" s="185">
        <v>2988937</v>
      </c>
    </row>
    <row r="63" spans="1:15" s="2" customFormat="1" ht="15" customHeight="1" x14ac:dyDescent="0.3">
      <c r="A63" s="42">
        <v>3741</v>
      </c>
      <c r="B63" s="42">
        <v>2122</v>
      </c>
      <c r="C63" s="78">
        <v>3</v>
      </c>
      <c r="D63" s="80" t="s">
        <v>629</v>
      </c>
      <c r="E63" s="41" t="s">
        <v>187</v>
      </c>
      <c r="F63" s="32" t="s">
        <v>623</v>
      </c>
      <c r="G63" s="9"/>
      <c r="H63" s="37">
        <v>8136372</v>
      </c>
      <c r="I63" s="31">
        <v>8136372</v>
      </c>
      <c r="J63" s="185">
        <v>9374058</v>
      </c>
      <c r="K63" s="40"/>
      <c r="L63" s="40"/>
      <c r="M63" s="40"/>
    </row>
    <row r="64" spans="1:15" s="2" customFormat="1" ht="15" customHeight="1" x14ac:dyDescent="0.3">
      <c r="A64" s="42">
        <v>3311</v>
      </c>
      <c r="B64" s="42">
        <v>2122</v>
      </c>
      <c r="C64" s="78">
        <v>4</v>
      </c>
      <c r="D64" s="80" t="s">
        <v>630</v>
      </c>
      <c r="E64" s="41" t="s">
        <v>188</v>
      </c>
      <c r="F64" s="32" t="s">
        <v>623</v>
      </c>
      <c r="G64" s="9"/>
      <c r="H64" s="37">
        <v>1814161</v>
      </c>
      <c r="I64" s="31">
        <v>1814161</v>
      </c>
      <c r="J64" s="185">
        <v>2430151</v>
      </c>
      <c r="K64" s="40"/>
      <c r="L64" s="40"/>
      <c r="M64" s="40"/>
    </row>
    <row r="65" spans="1:13" s="2" customFormat="1" ht="15" customHeight="1" x14ac:dyDescent="0.3">
      <c r="A65" s="42">
        <v>3311</v>
      </c>
      <c r="B65" s="42">
        <v>2122</v>
      </c>
      <c r="C65" s="78">
        <v>5</v>
      </c>
      <c r="D65" s="80" t="s">
        <v>631</v>
      </c>
      <c r="E65" s="41" t="s">
        <v>189</v>
      </c>
      <c r="F65" s="32" t="s">
        <v>623</v>
      </c>
      <c r="G65" s="9"/>
      <c r="H65" s="37">
        <v>243804</v>
      </c>
      <c r="I65" s="31">
        <v>243804</v>
      </c>
      <c r="J65" s="185">
        <v>251640</v>
      </c>
      <c r="K65" s="40"/>
      <c r="L65" s="40"/>
      <c r="M65" s="40"/>
    </row>
    <row r="66" spans="1:13" s="2" customFormat="1" ht="15" customHeight="1" x14ac:dyDescent="0.3">
      <c r="A66" s="42">
        <v>3529</v>
      </c>
      <c r="B66" s="42">
        <v>2122</v>
      </c>
      <c r="C66" s="78">
        <v>6</v>
      </c>
      <c r="D66" s="80" t="s">
        <v>635</v>
      </c>
      <c r="E66" s="41" t="s">
        <v>190</v>
      </c>
      <c r="F66" s="32" t="s">
        <v>636</v>
      </c>
      <c r="G66" s="9"/>
      <c r="H66" s="37">
        <v>788712</v>
      </c>
      <c r="I66" s="31">
        <v>788712</v>
      </c>
      <c r="J66" s="185">
        <v>788712</v>
      </c>
      <c r="K66" s="40"/>
      <c r="L66" s="40"/>
      <c r="M66" s="40"/>
    </row>
    <row r="67" spans="1:13" s="40" customFormat="1" ht="15" customHeight="1" x14ac:dyDescent="0.25">
      <c r="A67" s="42">
        <v>3529</v>
      </c>
      <c r="B67" s="42">
        <v>2122</v>
      </c>
      <c r="C67" s="78">
        <v>7</v>
      </c>
      <c r="D67" s="80" t="s">
        <v>637</v>
      </c>
      <c r="E67" s="41" t="s">
        <v>191</v>
      </c>
      <c r="F67" s="32" t="s">
        <v>636</v>
      </c>
      <c r="G67" s="43"/>
      <c r="H67" s="37">
        <v>53990</v>
      </c>
      <c r="I67" s="37">
        <v>53990</v>
      </c>
      <c r="J67" s="185">
        <v>53990</v>
      </c>
    </row>
    <row r="68" spans="1:13" ht="15" customHeight="1" x14ac:dyDescent="0.25">
      <c r="A68" s="42">
        <v>1032</v>
      </c>
      <c r="B68" s="42">
        <v>2122</v>
      </c>
      <c r="C68" s="78">
        <v>9</v>
      </c>
      <c r="D68" s="80" t="s">
        <v>682</v>
      </c>
      <c r="E68" s="41" t="s">
        <v>683</v>
      </c>
      <c r="F68" s="32" t="s">
        <v>684</v>
      </c>
      <c r="G68" s="43"/>
      <c r="H68" s="37">
        <v>0</v>
      </c>
      <c r="I68" s="37">
        <v>19679</v>
      </c>
      <c r="J68" s="185">
        <v>20000</v>
      </c>
      <c r="K68" s="40"/>
      <c r="L68" s="40"/>
      <c r="M68" s="40"/>
    </row>
    <row r="69" spans="1:13" ht="28.2" customHeight="1" x14ac:dyDescent="0.4">
      <c r="A69" s="8" t="s">
        <v>562</v>
      </c>
      <c r="B69" s="8" t="s">
        <v>563</v>
      </c>
      <c r="C69" s="79" t="s">
        <v>436</v>
      </c>
      <c r="D69" s="79" t="s">
        <v>27</v>
      </c>
      <c r="E69" s="57" t="s">
        <v>13</v>
      </c>
      <c r="F69" s="180"/>
      <c r="G69" s="59">
        <f>SUM(J70)</f>
        <v>0</v>
      </c>
      <c r="H69" s="181"/>
      <c r="I69" s="86"/>
      <c r="J69" s="86"/>
    </row>
    <row r="70" spans="1:13" x14ac:dyDescent="0.25">
      <c r="A70" s="25"/>
      <c r="B70" s="25"/>
      <c r="C70" s="162"/>
      <c r="D70" s="77"/>
      <c r="E70" s="42" t="s">
        <v>395</v>
      </c>
      <c r="F70" s="41"/>
      <c r="G70" s="43"/>
      <c r="H70" s="24">
        <v>0</v>
      </c>
      <c r="I70" s="37">
        <v>0</v>
      </c>
      <c r="J70" s="37">
        <v>0</v>
      </c>
    </row>
    <row r="71" spans="1:13" ht="28.2" customHeight="1" x14ac:dyDescent="0.4">
      <c r="A71" s="8" t="s">
        <v>562</v>
      </c>
      <c r="B71" s="8" t="s">
        <v>563</v>
      </c>
      <c r="C71" s="79" t="s">
        <v>436</v>
      </c>
      <c r="D71" s="79" t="s">
        <v>27</v>
      </c>
      <c r="E71" s="57" t="s">
        <v>430</v>
      </c>
      <c r="F71" s="180"/>
      <c r="G71" s="59">
        <f>SUM(G73+G77)</f>
        <v>70183400</v>
      </c>
      <c r="H71" s="181"/>
      <c r="I71" s="86"/>
      <c r="J71" s="86"/>
    </row>
    <row r="72" spans="1:13" s="39" customFormat="1" ht="16.2" customHeight="1" x14ac:dyDescent="0.4">
      <c r="A72" s="8"/>
      <c r="B72" s="8"/>
      <c r="C72" s="79"/>
      <c r="D72" s="79"/>
      <c r="E72" s="57"/>
      <c r="F72" s="180"/>
      <c r="G72" s="59"/>
      <c r="H72" s="181"/>
      <c r="I72" s="86"/>
      <c r="J72" s="86"/>
    </row>
    <row r="73" spans="1:13" x14ac:dyDescent="0.25">
      <c r="A73" s="8"/>
      <c r="B73" s="8"/>
      <c r="C73" s="79"/>
      <c r="D73" s="189"/>
      <c r="E73" s="20" t="s">
        <v>97</v>
      </c>
      <c r="F73" s="67"/>
      <c r="G73" s="65">
        <f>SUM(J74:J75)</f>
        <v>70000000</v>
      </c>
      <c r="H73" s="68"/>
      <c r="I73" s="92"/>
      <c r="J73" s="92"/>
      <c r="K73" s="40"/>
    </row>
    <row r="74" spans="1:13" s="4" customFormat="1" ht="15.75" customHeight="1" x14ac:dyDescent="0.3">
      <c r="A74" s="42">
        <v>6310</v>
      </c>
      <c r="B74" s="42">
        <v>2144</v>
      </c>
      <c r="C74" s="78">
        <v>1</v>
      </c>
      <c r="D74" s="192" t="s">
        <v>766</v>
      </c>
      <c r="E74" s="42" t="s">
        <v>535</v>
      </c>
      <c r="F74" s="42" t="s">
        <v>709</v>
      </c>
      <c r="G74" s="9"/>
      <c r="H74" s="31">
        <f>1000000000/100</f>
        <v>10000000</v>
      </c>
      <c r="I74" s="31">
        <v>10000000</v>
      </c>
      <c r="J74" s="185">
        <v>10000000</v>
      </c>
      <c r="K74" s="447"/>
    </row>
    <row r="75" spans="1:13" s="4" customFormat="1" ht="13.5" customHeight="1" x14ac:dyDescent="0.25">
      <c r="A75" s="42">
        <v>6310</v>
      </c>
      <c r="B75" s="42">
        <v>2145</v>
      </c>
      <c r="C75" s="78">
        <v>1</v>
      </c>
      <c r="D75" s="192" t="s">
        <v>767</v>
      </c>
      <c r="E75" s="42" t="s">
        <v>1720</v>
      </c>
      <c r="F75" s="42" t="s">
        <v>709</v>
      </c>
      <c r="G75" s="42"/>
      <c r="H75" s="31">
        <f>2704800000/100</f>
        <v>27048000</v>
      </c>
      <c r="I75" s="31">
        <v>27048000</v>
      </c>
      <c r="J75" s="185">
        <v>60000000</v>
      </c>
      <c r="K75" s="447"/>
    </row>
    <row r="76" spans="1:13" s="4" customFormat="1" ht="13.5" customHeight="1" x14ac:dyDescent="0.25">
      <c r="A76" s="42"/>
      <c r="B76" s="42"/>
      <c r="C76" s="78"/>
      <c r="D76" s="76"/>
      <c r="E76" s="41"/>
      <c r="F76" s="42"/>
      <c r="G76" s="42"/>
      <c r="H76" s="37"/>
      <c r="I76" s="25"/>
      <c r="J76" s="25"/>
    </row>
    <row r="77" spans="1:13" s="4" customFormat="1" ht="13.5" customHeight="1" x14ac:dyDescent="0.25">
      <c r="A77" s="42"/>
      <c r="B77" s="42"/>
      <c r="C77" s="78"/>
      <c r="D77" s="76"/>
      <c r="E77" s="20" t="s">
        <v>98</v>
      </c>
      <c r="F77" s="21"/>
      <c r="G77" s="65">
        <f>SUM(J78:J117)</f>
        <v>183400</v>
      </c>
      <c r="H77" s="22"/>
      <c r="I77" s="92"/>
      <c r="J77" s="92"/>
    </row>
    <row r="78" spans="1:13" s="4" customFormat="1" x14ac:dyDescent="0.25">
      <c r="A78" s="42">
        <v>6310</v>
      </c>
      <c r="B78" s="42">
        <v>2141</v>
      </c>
      <c r="C78" s="78">
        <v>1</v>
      </c>
      <c r="D78" s="80" t="s">
        <v>710</v>
      </c>
      <c r="E78" s="55" t="s">
        <v>553</v>
      </c>
      <c r="F78" s="42" t="s">
        <v>709</v>
      </c>
      <c r="G78" s="10"/>
      <c r="H78" s="37">
        <f>50000/100</f>
        <v>500</v>
      </c>
      <c r="I78" s="31">
        <v>500</v>
      </c>
      <c r="J78" s="185">
        <v>100</v>
      </c>
    </row>
    <row r="79" spans="1:13" s="4" customFormat="1" x14ac:dyDescent="0.25">
      <c r="A79" s="42">
        <v>6310</v>
      </c>
      <c r="B79" s="42">
        <v>2141</v>
      </c>
      <c r="C79" s="78">
        <v>1</v>
      </c>
      <c r="D79" s="80" t="s">
        <v>711</v>
      </c>
      <c r="E79" s="55" t="s">
        <v>554</v>
      </c>
      <c r="F79" s="42" t="s">
        <v>709</v>
      </c>
      <c r="G79" s="43"/>
      <c r="H79" s="37">
        <f>500000/100</f>
        <v>5000</v>
      </c>
      <c r="I79" s="31">
        <v>5000</v>
      </c>
      <c r="J79" s="185">
        <v>500</v>
      </c>
    </row>
    <row r="80" spans="1:13" s="4" customFormat="1" x14ac:dyDescent="0.25">
      <c r="A80" s="42">
        <v>6310</v>
      </c>
      <c r="B80" s="42">
        <v>2141</v>
      </c>
      <c r="C80" s="78">
        <v>1</v>
      </c>
      <c r="D80" s="80" t="s">
        <v>712</v>
      </c>
      <c r="E80" s="55" t="s">
        <v>558</v>
      </c>
      <c r="F80" s="42" t="s">
        <v>709</v>
      </c>
      <c r="G80" s="10"/>
      <c r="H80" s="37">
        <f>500000/100</f>
        <v>5000</v>
      </c>
      <c r="I80" s="31">
        <v>5000</v>
      </c>
      <c r="J80" s="185">
        <v>500</v>
      </c>
    </row>
    <row r="81" spans="1:10" s="4" customFormat="1" x14ac:dyDescent="0.25">
      <c r="A81" s="42">
        <v>6310</v>
      </c>
      <c r="B81" s="42">
        <v>2141</v>
      </c>
      <c r="C81" s="78">
        <v>1</v>
      </c>
      <c r="D81" s="80" t="s">
        <v>713</v>
      </c>
      <c r="E81" s="55" t="s">
        <v>555</v>
      </c>
      <c r="F81" s="42" t="s">
        <v>709</v>
      </c>
      <c r="G81" s="11"/>
      <c r="H81" s="37">
        <f>4000000/100</f>
        <v>40000</v>
      </c>
      <c r="I81" s="31">
        <v>40000</v>
      </c>
      <c r="J81" s="185">
        <v>10000</v>
      </c>
    </row>
    <row r="82" spans="1:10" s="4" customFormat="1" ht="15" customHeight="1" x14ac:dyDescent="0.25">
      <c r="A82" s="41">
        <v>6310</v>
      </c>
      <c r="B82" s="41">
        <v>2141</v>
      </c>
      <c r="C82" s="78">
        <v>1</v>
      </c>
      <c r="D82" s="80" t="s">
        <v>714</v>
      </c>
      <c r="E82" s="55" t="s">
        <v>556</v>
      </c>
      <c r="F82" s="42" t="s">
        <v>709</v>
      </c>
      <c r="G82" s="12"/>
      <c r="H82" s="37">
        <f>1000000/100</f>
        <v>10000</v>
      </c>
      <c r="I82" s="31">
        <v>10000</v>
      </c>
      <c r="J82" s="185">
        <v>10000</v>
      </c>
    </row>
    <row r="83" spans="1:10" s="4" customFormat="1" ht="13.2" customHeight="1" x14ac:dyDescent="0.25">
      <c r="A83" s="41">
        <v>6310</v>
      </c>
      <c r="B83" s="41">
        <v>2141</v>
      </c>
      <c r="C83" s="78">
        <v>1</v>
      </c>
      <c r="D83" s="80" t="s">
        <v>715</v>
      </c>
      <c r="E83" s="41" t="s">
        <v>31</v>
      </c>
      <c r="F83" s="42" t="s">
        <v>709</v>
      </c>
      <c r="G83" s="10"/>
      <c r="H83" s="37">
        <f>50000/100</f>
        <v>500</v>
      </c>
      <c r="I83" s="31">
        <v>500</v>
      </c>
      <c r="J83" s="185">
        <v>100</v>
      </c>
    </row>
    <row r="84" spans="1:10" s="4" customFormat="1" x14ac:dyDescent="0.25">
      <c r="A84" s="41">
        <v>6310</v>
      </c>
      <c r="B84" s="41">
        <v>2141</v>
      </c>
      <c r="C84" s="78">
        <v>1</v>
      </c>
      <c r="D84" s="80" t="s">
        <v>716</v>
      </c>
      <c r="E84" s="41" t="s">
        <v>32</v>
      </c>
      <c r="F84" s="42" t="s">
        <v>709</v>
      </c>
      <c r="G84" s="43"/>
      <c r="H84" s="37">
        <f>500000/100</f>
        <v>5000</v>
      </c>
      <c r="I84" s="31">
        <v>5000</v>
      </c>
      <c r="J84" s="185">
        <v>2000</v>
      </c>
    </row>
    <row r="85" spans="1:10" s="4" customFormat="1" x14ac:dyDescent="0.25">
      <c r="A85" s="41">
        <v>6310</v>
      </c>
      <c r="B85" s="41">
        <v>2141</v>
      </c>
      <c r="C85" s="78">
        <v>1</v>
      </c>
      <c r="D85" s="80" t="s">
        <v>717</v>
      </c>
      <c r="E85" s="41" t="s">
        <v>33</v>
      </c>
      <c r="F85" s="42" t="s">
        <v>709</v>
      </c>
      <c r="G85" s="43"/>
      <c r="H85" s="37">
        <f>100000/100</f>
        <v>1000</v>
      </c>
      <c r="I85" s="31">
        <v>1000</v>
      </c>
      <c r="J85" s="185">
        <v>500</v>
      </c>
    </row>
    <row r="86" spans="1:10" s="4" customFormat="1" x14ac:dyDescent="0.25">
      <c r="A86" s="41">
        <v>6310</v>
      </c>
      <c r="B86" s="41">
        <v>2141</v>
      </c>
      <c r="C86" s="78">
        <v>1</v>
      </c>
      <c r="D86" s="80" t="s">
        <v>718</v>
      </c>
      <c r="E86" s="41" t="s">
        <v>34</v>
      </c>
      <c r="F86" s="42" t="s">
        <v>709</v>
      </c>
      <c r="G86" s="43"/>
      <c r="H86" s="37">
        <f>1500000/100</f>
        <v>15000</v>
      </c>
      <c r="I86" s="31">
        <v>15000</v>
      </c>
      <c r="J86" s="185">
        <v>7000</v>
      </c>
    </row>
    <row r="87" spans="1:10" s="4" customFormat="1" x14ac:dyDescent="0.25">
      <c r="A87" s="41">
        <v>6310</v>
      </c>
      <c r="B87" s="41">
        <v>2141</v>
      </c>
      <c r="C87" s="78">
        <v>1</v>
      </c>
      <c r="D87" s="80" t="s">
        <v>719</v>
      </c>
      <c r="E87" s="41" t="s">
        <v>35</v>
      </c>
      <c r="F87" s="42" t="s">
        <v>709</v>
      </c>
      <c r="G87" s="43"/>
      <c r="H87" s="37">
        <f>100000/100</f>
        <v>1000</v>
      </c>
      <c r="I87" s="31">
        <v>1000</v>
      </c>
      <c r="J87" s="185">
        <v>500</v>
      </c>
    </row>
    <row r="88" spans="1:10" s="4" customFormat="1" x14ac:dyDescent="0.25">
      <c r="A88" s="41">
        <v>6310</v>
      </c>
      <c r="B88" s="41">
        <v>2141</v>
      </c>
      <c r="C88" s="78">
        <v>1</v>
      </c>
      <c r="D88" s="80" t="s">
        <v>720</v>
      </c>
      <c r="E88" s="41" t="s">
        <v>721</v>
      </c>
      <c r="F88" s="42" t="s">
        <v>709</v>
      </c>
      <c r="G88" s="43"/>
      <c r="H88" s="37">
        <f>1000000/100</f>
        <v>10000</v>
      </c>
      <c r="I88" s="31">
        <v>10000</v>
      </c>
      <c r="J88" s="185">
        <v>10000</v>
      </c>
    </row>
    <row r="89" spans="1:10" s="4" customFormat="1" x14ac:dyDescent="0.25">
      <c r="A89" s="41">
        <v>6310</v>
      </c>
      <c r="B89" s="41">
        <v>2141</v>
      </c>
      <c r="C89" s="78">
        <v>1</v>
      </c>
      <c r="D89" s="80" t="s">
        <v>722</v>
      </c>
      <c r="E89" s="41" t="s">
        <v>36</v>
      </c>
      <c r="F89" s="42" t="s">
        <v>709</v>
      </c>
      <c r="G89" s="10"/>
      <c r="H89" s="37">
        <f>10000/100</f>
        <v>100</v>
      </c>
      <c r="I89" s="31">
        <v>100</v>
      </c>
      <c r="J89" s="185">
        <v>100</v>
      </c>
    </row>
    <row r="90" spans="1:10" s="4" customFormat="1" x14ac:dyDescent="0.25">
      <c r="A90" s="41">
        <v>6310</v>
      </c>
      <c r="B90" s="41">
        <v>2141</v>
      </c>
      <c r="C90" s="78">
        <v>1</v>
      </c>
      <c r="D90" s="80" t="s">
        <v>724</v>
      </c>
      <c r="E90" s="41" t="s">
        <v>723</v>
      </c>
      <c r="F90" s="42" t="s">
        <v>709</v>
      </c>
      <c r="G90" s="43"/>
      <c r="H90" s="37">
        <f>1500000/100</f>
        <v>15000</v>
      </c>
      <c r="I90" s="31">
        <v>15000</v>
      </c>
      <c r="J90" s="185">
        <v>14000</v>
      </c>
    </row>
    <row r="91" spans="1:10" s="4" customFormat="1" x14ac:dyDescent="0.25">
      <c r="A91" s="41">
        <v>6310</v>
      </c>
      <c r="B91" s="41">
        <v>2141</v>
      </c>
      <c r="C91" s="78">
        <v>1</v>
      </c>
      <c r="D91" s="80" t="s">
        <v>725</v>
      </c>
      <c r="E91" s="41" t="s">
        <v>37</v>
      </c>
      <c r="F91" s="42" t="s">
        <v>709</v>
      </c>
      <c r="G91" s="43"/>
      <c r="H91" s="37">
        <f>10000000/100</f>
        <v>100000</v>
      </c>
      <c r="I91" s="31">
        <v>100000</v>
      </c>
      <c r="J91" s="185">
        <v>50000</v>
      </c>
    </row>
    <row r="92" spans="1:10" s="4" customFormat="1" x14ac:dyDescent="0.25">
      <c r="A92" s="41">
        <v>6310</v>
      </c>
      <c r="B92" s="41">
        <v>2141</v>
      </c>
      <c r="C92" s="78">
        <v>1</v>
      </c>
      <c r="D92" s="80" t="s">
        <v>726</v>
      </c>
      <c r="E92" s="41" t="s">
        <v>38</v>
      </c>
      <c r="F92" s="42" t="s">
        <v>709</v>
      </c>
      <c r="G92" s="43"/>
      <c r="H92" s="37">
        <f>100000/100</f>
        <v>1000</v>
      </c>
      <c r="I92" s="31">
        <v>1000</v>
      </c>
      <c r="J92" s="185">
        <v>500</v>
      </c>
    </row>
    <row r="93" spans="1:10" s="4" customFormat="1" x14ac:dyDescent="0.25">
      <c r="A93" s="41">
        <v>6310</v>
      </c>
      <c r="B93" s="41">
        <v>2141</v>
      </c>
      <c r="C93" s="78">
        <v>1</v>
      </c>
      <c r="D93" s="80" t="s">
        <v>727</v>
      </c>
      <c r="E93" s="41" t="s">
        <v>39</v>
      </c>
      <c r="F93" s="42" t="s">
        <v>709</v>
      </c>
      <c r="G93" s="10"/>
      <c r="H93" s="37">
        <f>100000/100</f>
        <v>1000</v>
      </c>
      <c r="I93" s="31">
        <v>1000</v>
      </c>
      <c r="J93" s="185">
        <v>500</v>
      </c>
    </row>
    <row r="94" spans="1:10" s="4" customFormat="1" x14ac:dyDescent="0.25">
      <c r="A94" s="41">
        <v>6310</v>
      </c>
      <c r="B94" s="41">
        <v>2141</v>
      </c>
      <c r="C94" s="78">
        <v>1</v>
      </c>
      <c r="D94" s="80" t="s">
        <v>728</v>
      </c>
      <c r="E94" s="41" t="s">
        <v>40</v>
      </c>
      <c r="F94" s="42" t="s">
        <v>709</v>
      </c>
      <c r="G94" s="43"/>
      <c r="H94" s="37">
        <f>10000/100</f>
        <v>100</v>
      </c>
      <c r="I94" s="31">
        <v>100</v>
      </c>
      <c r="J94" s="185">
        <v>100</v>
      </c>
    </row>
    <row r="95" spans="1:10" s="4" customFormat="1" x14ac:dyDescent="0.25">
      <c r="A95" s="41">
        <v>6310</v>
      </c>
      <c r="B95" s="41">
        <v>2141</v>
      </c>
      <c r="C95" s="78">
        <v>1</v>
      </c>
      <c r="D95" s="80" t="s">
        <v>729</v>
      </c>
      <c r="E95" s="41" t="s">
        <v>730</v>
      </c>
      <c r="F95" s="42" t="s">
        <v>709</v>
      </c>
      <c r="G95" s="10"/>
      <c r="H95" s="37">
        <f>50000/100</f>
        <v>500</v>
      </c>
      <c r="I95" s="31">
        <v>500</v>
      </c>
      <c r="J95" s="185">
        <v>100</v>
      </c>
    </row>
    <row r="96" spans="1:10" s="4" customFormat="1" x14ac:dyDescent="0.25">
      <c r="A96" s="41">
        <v>6310</v>
      </c>
      <c r="B96" s="41">
        <v>2141</v>
      </c>
      <c r="C96" s="78">
        <v>1</v>
      </c>
      <c r="D96" s="80" t="s">
        <v>731</v>
      </c>
      <c r="E96" s="41" t="s">
        <v>41</v>
      </c>
      <c r="F96" s="42" t="s">
        <v>709</v>
      </c>
      <c r="G96" s="43"/>
      <c r="H96" s="37">
        <f>50000/100</f>
        <v>500</v>
      </c>
      <c r="I96" s="31">
        <v>500</v>
      </c>
      <c r="J96" s="185">
        <v>200</v>
      </c>
    </row>
    <row r="97" spans="1:10" s="4" customFormat="1" x14ac:dyDescent="0.25">
      <c r="A97" s="41">
        <v>6310</v>
      </c>
      <c r="B97" s="41">
        <v>2141</v>
      </c>
      <c r="C97" s="78">
        <v>1</v>
      </c>
      <c r="D97" s="80" t="s">
        <v>732</v>
      </c>
      <c r="E97" s="41" t="s">
        <v>42</v>
      </c>
      <c r="F97" s="42" t="s">
        <v>709</v>
      </c>
      <c r="G97" s="10"/>
      <c r="H97" s="37">
        <f>200000/100</f>
        <v>2000</v>
      </c>
      <c r="I97" s="31">
        <v>2000</v>
      </c>
      <c r="J97" s="185">
        <v>100</v>
      </c>
    </row>
    <row r="98" spans="1:10" s="4" customFormat="1" x14ac:dyDescent="0.25">
      <c r="A98" s="41">
        <v>6310</v>
      </c>
      <c r="B98" s="41">
        <v>2141</v>
      </c>
      <c r="C98" s="78">
        <v>1</v>
      </c>
      <c r="D98" s="80" t="s">
        <v>733</v>
      </c>
      <c r="E98" s="41" t="s">
        <v>43</v>
      </c>
      <c r="F98" s="42" t="s">
        <v>709</v>
      </c>
      <c r="G98" s="43"/>
      <c r="H98" s="37">
        <f>10000/100</f>
        <v>100</v>
      </c>
      <c r="I98" s="31">
        <v>100</v>
      </c>
      <c r="J98" s="185">
        <v>100</v>
      </c>
    </row>
    <row r="99" spans="1:10" s="4" customFormat="1" x14ac:dyDescent="0.25">
      <c r="A99" s="41">
        <v>6310</v>
      </c>
      <c r="B99" s="41">
        <v>2141</v>
      </c>
      <c r="C99" s="78">
        <v>1</v>
      </c>
      <c r="D99" s="80" t="s">
        <v>734</v>
      </c>
      <c r="E99" s="41" t="s">
        <v>44</v>
      </c>
      <c r="F99" s="42" t="s">
        <v>709</v>
      </c>
      <c r="G99" s="10"/>
      <c r="H99" s="37">
        <f>1000000/100</f>
        <v>10000</v>
      </c>
      <c r="I99" s="31">
        <v>10000</v>
      </c>
      <c r="J99" s="185">
        <v>5000</v>
      </c>
    </row>
    <row r="100" spans="1:10" s="4" customFormat="1" ht="14.25" customHeight="1" x14ac:dyDescent="0.25">
      <c r="A100" s="41">
        <v>6310</v>
      </c>
      <c r="B100" s="41">
        <v>2141</v>
      </c>
      <c r="C100" s="78">
        <v>1</v>
      </c>
      <c r="D100" s="80" t="s">
        <v>735</v>
      </c>
      <c r="E100" s="41" t="s">
        <v>45</v>
      </c>
      <c r="F100" s="42" t="s">
        <v>709</v>
      </c>
      <c r="G100" s="13"/>
      <c r="H100" s="37">
        <f>50000/100</f>
        <v>500</v>
      </c>
      <c r="I100" s="31">
        <v>500</v>
      </c>
      <c r="J100" s="185">
        <v>100</v>
      </c>
    </row>
    <row r="101" spans="1:10" s="4" customFormat="1" ht="15" customHeight="1" x14ac:dyDescent="0.25">
      <c r="A101" s="41">
        <v>6310</v>
      </c>
      <c r="B101" s="41">
        <v>2141</v>
      </c>
      <c r="C101" s="78">
        <v>1</v>
      </c>
      <c r="D101" s="80" t="s">
        <v>736</v>
      </c>
      <c r="E101" s="41" t="s">
        <v>46</v>
      </c>
      <c r="F101" s="42" t="s">
        <v>709</v>
      </c>
      <c r="G101" s="14"/>
      <c r="H101" s="37">
        <f>50000/100</f>
        <v>500</v>
      </c>
      <c r="I101" s="31">
        <v>500</v>
      </c>
      <c r="J101" s="185">
        <v>100</v>
      </c>
    </row>
    <row r="102" spans="1:10" s="4" customFormat="1" x14ac:dyDescent="0.25">
      <c r="A102" s="41">
        <v>6310</v>
      </c>
      <c r="B102" s="41">
        <v>2141</v>
      </c>
      <c r="C102" s="78">
        <v>1</v>
      </c>
      <c r="D102" s="80" t="s">
        <v>737</v>
      </c>
      <c r="E102" s="41" t="s">
        <v>47</v>
      </c>
      <c r="F102" s="42" t="s">
        <v>709</v>
      </c>
      <c r="G102" s="15"/>
      <c r="H102" s="37">
        <f>50000/100</f>
        <v>500</v>
      </c>
      <c r="I102" s="31">
        <v>500</v>
      </c>
      <c r="J102" s="185">
        <v>100</v>
      </c>
    </row>
    <row r="103" spans="1:10" s="4" customFormat="1" x14ac:dyDescent="0.25">
      <c r="A103" s="41">
        <v>6310</v>
      </c>
      <c r="B103" s="41">
        <v>2141</v>
      </c>
      <c r="C103" s="78">
        <v>1</v>
      </c>
      <c r="D103" s="80" t="s">
        <v>739</v>
      </c>
      <c r="E103" s="41" t="s">
        <v>738</v>
      </c>
      <c r="F103" s="42" t="s">
        <v>709</v>
      </c>
      <c r="G103" s="44"/>
      <c r="H103" s="37">
        <f>200000/100</f>
        <v>2000</v>
      </c>
      <c r="I103" s="31">
        <v>2000</v>
      </c>
      <c r="J103" s="185">
        <v>2000</v>
      </c>
    </row>
    <row r="104" spans="1:10" s="4" customFormat="1" x14ac:dyDescent="0.25">
      <c r="A104" s="41">
        <v>6310</v>
      </c>
      <c r="B104" s="41">
        <v>2141</v>
      </c>
      <c r="C104" s="78">
        <v>1</v>
      </c>
      <c r="D104" s="80" t="s">
        <v>740</v>
      </c>
      <c r="E104" s="41" t="s">
        <v>48</v>
      </c>
      <c r="F104" s="42" t="s">
        <v>709</v>
      </c>
      <c r="G104" s="15"/>
      <c r="H104" s="37">
        <f>10000/100</f>
        <v>100</v>
      </c>
      <c r="I104" s="31">
        <v>100</v>
      </c>
      <c r="J104" s="185">
        <v>100</v>
      </c>
    </row>
    <row r="105" spans="1:10" s="4" customFormat="1" x14ac:dyDescent="0.25">
      <c r="A105" s="41">
        <v>6310</v>
      </c>
      <c r="B105" s="41">
        <v>2141</v>
      </c>
      <c r="C105" s="78">
        <v>1</v>
      </c>
      <c r="D105" s="80" t="s">
        <v>741</v>
      </c>
      <c r="E105" s="42" t="s">
        <v>557</v>
      </c>
      <c r="F105" s="42" t="s">
        <v>709</v>
      </c>
      <c r="G105" s="15"/>
      <c r="H105" s="37">
        <f>100000/100</f>
        <v>1000</v>
      </c>
      <c r="I105" s="31">
        <v>1000</v>
      </c>
      <c r="J105" s="185">
        <v>1000</v>
      </c>
    </row>
    <row r="106" spans="1:10" s="4" customFormat="1" x14ac:dyDescent="0.25">
      <c r="A106" s="41">
        <v>6310</v>
      </c>
      <c r="B106" s="41">
        <v>2141</v>
      </c>
      <c r="C106" s="78">
        <v>1</v>
      </c>
      <c r="D106" s="80" t="s">
        <v>742</v>
      </c>
      <c r="E106" s="41" t="s">
        <v>537</v>
      </c>
      <c r="F106" s="42" t="s">
        <v>709</v>
      </c>
      <c r="G106" s="44"/>
      <c r="H106" s="37">
        <f>8000000/100</f>
        <v>80000</v>
      </c>
      <c r="I106" s="31">
        <v>80000</v>
      </c>
      <c r="J106" s="185">
        <v>60000</v>
      </c>
    </row>
    <row r="107" spans="1:10" s="4" customFormat="1" x14ac:dyDescent="0.25">
      <c r="A107" s="41">
        <v>6310</v>
      </c>
      <c r="B107" s="41">
        <v>2141</v>
      </c>
      <c r="C107" s="78">
        <v>1</v>
      </c>
      <c r="D107" s="80" t="s">
        <v>743</v>
      </c>
      <c r="E107" s="41" t="s">
        <v>49</v>
      </c>
      <c r="F107" s="42" t="s">
        <v>709</v>
      </c>
      <c r="G107" s="15"/>
      <c r="H107" s="37">
        <f>10000/100</f>
        <v>100</v>
      </c>
      <c r="I107" s="31">
        <v>100</v>
      </c>
      <c r="J107" s="185">
        <v>100</v>
      </c>
    </row>
    <row r="108" spans="1:10" s="4" customFormat="1" x14ac:dyDescent="0.25">
      <c r="A108" s="41">
        <v>6310</v>
      </c>
      <c r="B108" s="41">
        <v>2141</v>
      </c>
      <c r="C108" s="78">
        <v>1</v>
      </c>
      <c r="D108" s="80" t="s">
        <v>744</v>
      </c>
      <c r="E108" s="41" t="s">
        <v>745</v>
      </c>
      <c r="F108" s="42" t="s">
        <v>709</v>
      </c>
      <c r="G108" s="15"/>
      <c r="H108" s="37">
        <v>0</v>
      </c>
      <c r="I108" s="31">
        <v>0</v>
      </c>
      <c r="J108" s="185">
        <v>200</v>
      </c>
    </row>
    <row r="109" spans="1:10" s="4" customFormat="1" x14ac:dyDescent="0.25">
      <c r="A109" s="41">
        <v>6310</v>
      </c>
      <c r="B109" s="41">
        <v>2141</v>
      </c>
      <c r="C109" s="78">
        <v>1</v>
      </c>
      <c r="D109" s="80" t="s">
        <v>746</v>
      </c>
      <c r="E109" s="41" t="s">
        <v>755</v>
      </c>
      <c r="F109" s="42" t="s">
        <v>709</v>
      </c>
      <c r="G109" s="15"/>
      <c r="H109" s="37">
        <v>0</v>
      </c>
      <c r="I109" s="31">
        <v>0</v>
      </c>
      <c r="J109" s="185">
        <v>500</v>
      </c>
    </row>
    <row r="110" spans="1:10" s="4" customFormat="1" x14ac:dyDescent="0.25">
      <c r="A110" s="41">
        <v>6310</v>
      </c>
      <c r="B110" s="41">
        <v>2141</v>
      </c>
      <c r="C110" s="78">
        <v>1</v>
      </c>
      <c r="D110" s="80" t="s">
        <v>747</v>
      </c>
      <c r="E110" s="41" t="s">
        <v>756</v>
      </c>
      <c r="F110" s="42" t="s">
        <v>709</v>
      </c>
      <c r="G110" s="15"/>
      <c r="H110" s="37">
        <v>0</v>
      </c>
      <c r="I110" s="31">
        <v>0</v>
      </c>
      <c r="J110" s="185">
        <v>5000</v>
      </c>
    </row>
    <row r="111" spans="1:10" s="4" customFormat="1" x14ac:dyDescent="0.25">
      <c r="A111" s="41">
        <v>6310</v>
      </c>
      <c r="B111" s="41">
        <v>2141</v>
      </c>
      <c r="C111" s="78">
        <v>1</v>
      </c>
      <c r="D111" s="80" t="s">
        <v>748</v>
      </c>
      <c r="E111" s="41" t="s">
        <v>757</v>
      </c>
      <c r="F111" s="42" t="s">
        <v>709</v>
      </c>
      <c r="G111" s="15"/>
      <c r="H111" s="37">
        <v>0</v>
      </c>
      <c r="I111" s="31">
        <v>0</v>
      </c>
      <c r="J111" s="185">
        <v>200</v>
      </c>
    </row>
    <row r="112" spans="1:10" s="4" customFormat="1" x14ac:dyDescent="0.25">
      <c r="A112" s="41">
        <v>6310</v>
      </c>
      <c r="B112" s="41">
        <v>2141</v>
      </c>
      <c r="C112" s="78">
        <v>1</v>
      </c>
      <c r="D112" s="80" t="s">
        <v>749</v>
      </c>
      <c r="E112" s="41" t="s">
        <v>758</v>
      </c>
      <c r="F112" s="42" t="s">
        <v>709</v>
      </c>
      <c r="G112" s="15"/>
      <c r="H112" s="37">
        <v>0</v>
      </c>
      <c r="I112" s="31">
        <v>0</v>
      </c>
      <c r="J112" s="185">
        <v>500</v>
      </c>
    </row>
    <row r="113" spans="1:10" s="4" customFormat="1" x14ac:dyDescent="0.25">
      <c r="A113" s="41">
        <v>6310</v>
      </c>
      <c r="B113" s="41">
        <v>2141</v>
      </c>
      <c r="C113" s="78">
        <v>1</v>
      </c>
      <c r="D113" s="80" t="s">
        <v>750</v>
      </c>
      <c r="E113" s="41" t="s">
        <v>759</v>
      </c>
      <c r="F113" s="42" t="s">
        <v>709</v>
      </c>
      <c r="G113" s="15"/>
      <c r="H113" s="37">
        <v>0</v>
      </c>
      <c r="I113" s="31">
        <v>0</v>
      </c>
      <c r="J113" s="185">
        <v>200</v>
      </c>
    </row>
    <row r="114" spans="1:10" s="4" customFormat="1" x14ac:dyDescent="0.25">
      <c r="A114" s="41">
        <v>6310</v>
      </c>
      <c r="B114" s="41">
        <v>2141</v>
      </c>
      <c r="C114" s="78">
        <v>1</v>
      </c>
      <c r="D114" s="80" t="s">
        <v>751</v>
      </c>
      <c r="E114" s="41" t="s">
        <v>760</v>
      </c>
      <c r="F114" s="42" t="s">
        <v>709</v>
      </c>
      <c r="G114" s="15"/>
      <c r="H114" s="37">
        <v>0</v>
      </c>
      <c r="I114" s="31">
        <v>0</v>
      </c>
      <c r="J114" s="185">
        <v>500</v>
      </c>
    </row>
    <row r="115" spans="1:10" s="4" customFormat="1" x14ac:dyDescent="0.25">
      <c r="A115" s="41">
        <v>6310</v>
      </c>
      <c r="B115" s="41">
        <v>2141</v>
      </c>
      <c r="C115" s="78">
        <v>1</v>
      </c>
      <c r="D115" s="80" t="s">
        <v>752</v>
      </c>
      <c r="E115" s="41" t="s">
        <v>761</v>
      </c>
      <c r="F115" s="42" t="s">
        <v>709</v>
      </c>
      <c r="G115" s="15"/>
      <c r="H115" s="37">
        <v>0</v>
      </c>
      <c r="I115" s="31">
        <v>0</v>
      </c>
      <c r="J115" s="185">
        <v>500</v>
      </c>
    </row>
    <row r="116" spans="1:10" s="4" customFormat="1" x14ac:dyDescent="0.25">
      <c r="A116" s="41">
        <v>6310</v>
      </c>
      <c r="B116" s="41">
        <v>2141</v>
      </c>
      <c r="C116" s="78">
        <v>1</v>
      </c>
      <c r="D116" s="80" t="s">
        <v>753</v>
      </c>
      <c r="E116" s="41" t="s">
        <v>762</v>
      </c>
      <c r="F116" s="42" t="s">
        <v>709</v>
      </c>
      <c r="G116" s="15"/>
      <c r="H116" s="37">
        <v>0</v>
      </c>
      <c r="I116" s="31">
        <v>0</v>
      </c>
      <c r="J116" s="185">
        <v>200</v>
      </c>
    </row>
    <row r="117" spans="1:10" s="4" customFormat="1" x14ac:dyDescent="0.25">
      <c r="A117" s="41">
        <v>6310</v>
      </c>
      <c r="B117" s="41">
        <v>2141</v>
      </c>
      <c r="C117" s="78">
        <v>1</v>
      </c>
      <c r="D117" s="80" t="s">
        <v>754</v>
      </c>
      <c r="E117" s="41" t="s">
        <v>763</v>
      </c>
      <c r="F117" s="42" t="s">
        <v>709</v>
      </c>
      <c r="G117" s="15"/>
      <c r="H117" s="37">
        <v>0</v>
      </c>
      <c r="I117" s="31">
        <v>0</v>
      </c>
      <c r="J117" s="185">
        <v>200</v>
      </c>
    </row>
    <row r="118" spans="1:10" s="4" customFormat="1" x14ac:dyDescent="0.25">
      <c r="A118" s="41"/>
      <c r="B118" s="41"/>
      <c r="C118" s="76"/>
      <c r="D118" s="188"/>
      <c r="E118" s="41"/>
      <c r="F118" s="42"/>
      <c r="G118" s="15"/>
      <c r="H118" s="37"/>
      <c r="I118" s="25"/>
      <c r="J118" s="25"/>
    </row>
    <row r="119" spans="1:10" ht="28.2" customHeight="1" x14ac:dyDescent="0.4">
      <c r="A119" s="8" t="s">
        <v>562</v>
      </c>
      <c r="B119" s="8" t="s">
        <v>563</v>
      </c>
      <c r="C119" s="79" t="s">
        <v>436</v>
      </c>
      <c r="D119" s="79" t="s">
        <v>27</v>
      </c>
      <c r="E119" s="57" t="s">
        <v>431</v>
      </c>
      <c r="F119" s="180"/>
      <c r="G119" s="59">
        <f>SUM(G121+G148)</f>
        <v>89209232</v>
      </c>
      <c r="H119" s="181"/>
      <c r="I119" s="86"/>
      <c r="J119" s="86"/>
    </row>
    <row r="120" spans="1:10" s="4" customFormat="1" x14ac:dyDescent="0.25">
      <c r="A120" s="41"/>
      <c r="B120" s="41"/>
      <c r="C120" s="76"/>
      <c r="D120" s="76"/>
      <c r="E120" s="41"/>
      <c r="F120" s="42"/>
      <c r="G120" s="15"/>
      <c r="H120" s="37"/>
      <c r="I120" s="25"/>
      <c r="J120" s="25"/>
    </row>
    <row r="121" spans="1:10" s="4" customFormat="1" x14ac:dyDescent="0.25">
      <c r="A121" s="41"/>
      <c r="B121" s="41"/>
      <c r="C121" s="76"/>
      <c r="D121" s="76"/>
      <c r="E121" s="20" t="s">
        <v>99</v>
      </c>
      <c r="F121" s="21"/>
      <c r="G121" s="65">
        <f>SUM(J122:J147)</f>
        <v>9333000</v>
      </c>
      <c r="H121" s="22"/>
      <c r="I121" s="92"/>
      <c r="J121" s="92"/>
    </row>
    <row r="122" spans="1:10" s="4" customFormat="1" x14ac:dyDescent="0.25">
      <c r="A122" s="41">
        <v>3769</v>
      </c>
      <c r="B122" s="41">
        <v>2212</v>
      </c>
      <c r="C122" s="76">
        <v>1</v>
      </c>
      <c r="D122" s="80" t="s">
        <v>582</v>
      </c>
      <c r="E122" s="41" t="s">
        <v>56</v>
      </c>
      <c r="F122" s="42" t="s">
        <v>607</v>
      </c>
      <c r="G122" s="35"/>
      <c r="H122" s="31">
        <v>200000</v>
      </c>
      <c r="I122" s="31">
        <v>200000</v>
      </c>
      <c r="J122" s="185">
        <v>200000</v>
      </c>
    </row>
    <row r="123" spans="1:10" s="4" customFormat="1" x14ac:dyDescent="0.25">
      <c r="A123" s="41">
        <v>2119</v>
      </c>
      <c r="B123" s="41">
        <v>2343</v>
      </c>
      <c r="C123" s="76">
        <v>1</v>
      </c>
      <c r="D123" s="80" t="s">
        <v>618</v>
      </c>
      <c r="E123" s="41" t="s">
        <v>587</v>
      </c>
      <c r="F123" s="42" t="s">
        <v>607</v>
      </c>
      <c r="G123" s="35"/>
      <c r="H123" s="31">
        <f>5000000/100</f>
        <v>50000</v>
      </c>
      <c r="I123" s="31">
        <f>5000000/100</f>
        <v>50000</v>
      </c>
      <c r="J123" s="185">
        <f>5000000/100</f>
        <v>50000</v>
      </c>
    </row>
    <row r="124" spans="1:10" s="4" customFormat="1" x14ac:dyDescent="0.25">
      <c r="A124" s="41">
        <v>2169</v>
      </c>
      <c r="B124" s="41">
        <v>2212</v>
      </c>
      <c r="C124" s="76">
        <v>1</v>
      </c>
      <c r="D124" s="80" t="s">
        <v>583</v>
      </c>
      <c r="E124" s="41" t="s">
        <v>66</v>
      </c>
      <c r="F124" s="42" t="s">
        <v>569</v>
      </c>
      <c r="G124" s="15"/>
      <c r="H124" s="37">
        <v>150000</v>
      </c>
      <c r="I124" s="31">
        <v>150000</v>
      </c>
      <c r="J124" s="185">
        <v>150000</v>
      </c>
    </row>
    <row r="125" spans="1:10" s="4" customFormat="1" x14ac:dyDescent="0.25">
      <c r="A125" s="41">
        <v>2169</v>
      </c>
      <c r="B125" s="41">
        <v>2212</v>
      </c>
      <c r="C125" s="76">
        <v>1</v>
      </c>
      <c r="D125" s="80" t="s">
        <v>584</v>
      </c>
      <c r="E125" s="41" t="s">
        <v>67</v>
      </c>
      <c r="F125" s="42" t="s">
        <v>569</v>
      </c>
      <c r="G125" s="44"/>
      <c r="H125" s="37">
        <f>20000000/100</f>
        <v>200000</v>
      </c>
      <c r="I125" s="31">
        <v>200000</v>
      </c>
      <c r="J125" s="185">
        <v>200000</v>
      </c>
    </row>
    <row r="126" spans="1:10" s="4" customFormat="1" x14ac:dyDescent="0.25">
      <c r="A126" s="41">
        <v>2169</v>
      </c>
      <c r="B126" s="41">
        <v>2212</v>
      </c>
      <c r="C126" s="76">
        <v>1</v>
      </c>
      <c r="D126" s="80" t="s">
        <v>585</v>
      </c>
      <c r="E126" s="41" t="s">
        <v>548</v>
      </c>
      <c r="F126" s="42" t="s">
        <v>569</v>
      </c>
      <c r="G126" s="15"/>
      <c r="H126" s="37">
        <f>15000000/100</f>
        <v>150000</v>
      </c>
      <c r="I126" s="31">
        <v>150000</v>
      </c>
      <c r="J126" s="185">
        <v>100000</v>
      </c>
    </row>
    <row r="127" spans="1:10" s="4" customFormat="1" x14ac:dyDescent="0.25">
      <c r="A127" s="41">
        <v>2299</v>
      </c>
      <c r="B127" s="41">
        <v>2212</v>
      </c>
      <c r="C127" s="76">
        <v>1</v>
      </c>
      <c r="D127" s="80" t="s">
        <v>586</v>
      </c>
      <c r="E127" s="41" t="s">
        <v>68</v>
      </c>
      <c r="F127" s="42" t="s">
        <v>569</v>
      </c>
      <c r="G127" s="44"/>
      <c r="H127" s="37">
        <f>100000/100</f>
        <v>1000</v>
      </c>
      <c r="I127" s="31">
        <v>1000</v>
      </c>
      <c r="J127" s="185">
        <v>1000</v>
      </c>
    </row>
    <row r="128" spans="1:10" s="4" customFormat="1" x14ac:dyDescent="0.25">
      <c r="A128" s="41">
        <v>2299</v>
      </c>
      <c r="B128" s="41">
        <v>2212</v>
      </c>
      <c r="C128" s="76">
        <v>1</v>
      </c>
      <c r="D128" s="80" t="s">
        <v>588</v>
      </c>
      <c r="E128" s="41" t="s">
        <v>69</v>
      </c>
      <c r="F128" s="42" t="s">
        <v>569</v>
      </c>
      <c r="G128" s="15"/>
      <c r="H128" s="37">
        <f>450000000/100</f>
        <v>4500000</v>
      </c>
      <c r="I128" s="31">
        <v>4500000</v>
      </c>
      <c r="J128" s="185">
        <v>4500000</v>
      </c>
    </row>
    <row r="129" spans="1:10" s="4" customFormat="1" x14ac:dyDescent="0.25">
      <c r="A129" s="41">
        <v>2299</v>
      </c>
      <c r="B129" s="41">
        <v>2212</v>
      </c>
      <c r="C129" s="76">
        <v>1</v>
      </c>
      <c r="D129" s="80" t="s">
        <v>589</v>
      </c>
      <c r="E129" s="41" t="s">
        <v>70</v>
      </c>
      <c r="F129" s="42" t="s">
        <v>569</v>
      </c>
      <c r="G129" s="44"/>
      <c r="H129" s="37">
        <f>10000000/100</f>
        <v>100000</v>
      </c>
      <c r="I129" s="31">
        <v>100000</v>
      </c>
      <c r="J129" s="185">
        <v>200000</v>
      </c>
    </row>
    <row r="130" spans="1:10" s="4" customFormat="1" x14ac:dyDescent="0.25">
      <c r="A130" s="41">
        <v>2299</v>
      </c>
      <c r="B130" s="41">
        <v>2212</v>
      </c>
      <c r="C130" s="76">
        <v>1</v>
      </c>
      <c r="D130" s="80" t="s">
        <v>590</v>
      </c>
      <c r="E130" s="41" t="s">
        <v>71</v>
      </c>
      <c r="F130" s="42" t="s">
        <v>569</v>
      </c>
      <c r="G130" s="15"/>
      <c r="H130" s="37">
        <f>100000/100</f>
        <v>1000</v>
      </c>
      <c r="I130" s="31">
        <v>1000</v>
      </c>
      <c r="J130" s="185">
        <v>10000</v>
      </c>
    </row>
    <row r="131" spans="1:10" s="4" customFormat="1" ht="13.8" x14ac:dyDescent="0.25">
      <c r="A131" s="41">
        <v>2299</v>
      </c>
      <c r="B131" s="41">
        <v>2212</v>
      </c>
      <c r="C131" s="76">
        <v>1</v>
      </c>
      <c r="D131" s="80" t="s">
        <v>591</v>
      </c>
      <c r="E131" s="41" t="s">
        <v>536</v>
      </c>
      <c r="F131" s="42" t="s">
        <v>569</v>
      </c>
      <c r="G131" s="16"/>
      <c r="H131" s="37">
        <v>600000</v>
      </c>
      <c r="I131" s="31">
        <v>600000</v>
      </c>
      <c r="J131" s="185">
        <v>800000</v>
      </c>
    </row>
    <row r="132" spans="1:10" s="4" customFormat="1" x14ac:dyDescent="0.25">
      <c r="A132" s="41">
        <v>2299</v>
      </c>
      <c r="B132" s="41">
        <v>2212</v>
      </c>
      <c r="C132" s="76">
        <v>1</v>
      </c>
      <c r="D132" s="80" t="s">
        <v>592</v>
      </c>
      <c r="E132" s="41" t="s">
        <v>85</v>
      </c>
      <c r="F132" s="42" t="s">
        <v>569</v>
      </c>
      <c r="G132" s="44"/>
      <c r="H132" s="37">
        <f>20000000/100</f>
        <v>200000</v>
      </c>
      <c r="I132" s="31">
        <v>200000</v>
      </c>
      <c r="J132" s="185">
        <v>100000</v>
      </c>
    </row>
    <row r="133" spans="1:10" s="4" customFormat="1" x14ac:dyDescent="0.25">
      <c r="A133" s="41">
        <v>3319</v>
      </c>
      <c r="B133" s="41">
        <v>2212</v>
      </c>
      <c r="C133" s="76">
        <v>1</v>
      </c>
      <c r="D133" s="80" t="s">
        <v>593</v>
      </c>
      <c r="E133" s="41" t="s">
        <v>72</v>
      </c>
      <c r="F133" s="42" t="s">
        <v>569</v>
      </c>
      <c r="G133" s="15"/>
      <c r="H133" s="37">
        <f>100000/100</f>
        <v>1000</v>
      </c>
      <c r="I133" s="31">
        <v>1000</v>
      </c>
      <c r="J133" s="185">
        <v>1000</v>
      </c>
    </row>
    <row r="134" spans="1:10" s="4" customFormat="1" x14ac:dyDescent="0.25">
      <c r="A134" s="41">
        <v>3319</v>
      </c>
      <c r="B134" s="41">
        <v>2212</v>
      </c>
      <c r="C134" s="76">
        <v>1</v>
      </c>
      <c r="D134" s="80" t="s">
        <v>594</v>
      </c>
      <c r="E134" s="41" t="s">
        <v>73</v>
      </c>
      <c r="F134" s="42" t="s">
        <v>569</v>
      </c>
      <c r="G134" s="15"/>
      <c r="H134" s="37">
        <f>100000/100</f>
        <v>1000</v>
      </c>
      <c r="I134" s="37">
        <f>100000/100</f>
        <v>1000</v>
      </c>
      <c r="J134" s="185">
        <f>100000/100</f>
        <v>1000</v>
      </c>
    </row>
    <row r="135" spans="1:10" s="4" customFormat="1" x14ac:dyDescent="0.25">
      <c r="A135" s="41">
        <v>3429</v>
      </c>
      <c r="B135" s="41">
        <v>2212</v>
      </c>
      <c r="C135" s="76">
        <v>1</v>
      </c>
      <c r="D135" s="80" t="s">
        <v>595</v>
      </c>
      <c r="E135" s="41" t="s">
        <v>74</v>
      </c>
      <c r="F135" s="42" t="s">
        <v>569</v>
      </c>
      <c r="G135" s="44"/>
      <c r="H135" s="37">
        <f>2000000/100</f>
        <v>20000</v>
      </c>
      <c r="I135" s="31">
        <v>20000</v>
      </c>
      <c r="J135" s="185">
        <v>10000</v>
      </c>
    </row>
    <row r="136" spans="1:10" s="4" customFormat="1" x14ac:dyDescent="0.25">
      <c r="A136" s="41">
        <v>3769</v>
      </c>
      <c r="B136" s="41">
        <v>2212</v>
      </c>
      <c r="C136" s="76">
        <v>1</v>
      </c>
      <c r="D136" s="80" t="s">
        <v>596</v>
      </c>
      <c r="E136" s="41" t="s">
        <v>75</v>
      </c>
      <c r="F136" s="42" t="s">
        <v>569</v>
      </c>
      <c r="G136" s="15"/>
      <c r="H136" s="37">
        <f>1000000/100</f>
        <v>10000</v>
      </c>
      <c r="I136" s="37">
        <f>1000000/100</f>
        <v>10000</v>
      </c>
      <c r="J136" s="185">
        <f>1000000/100</f>
        <v>10000</v>
      </c>
    </row>
    <row r="137" spans="1:10" s="4" customFormat="1" x14ac:dyDescent="0.25">
      <c r="A137" s="41">
        <v>3769</v>
      </c>
      <c r="B137" s="41">
        <v>2212</v>
      </c>
      <c r="C137" s="76">
        <v>1</v>
      </c>
      <c r="D137" s="80" t="s">
        <v>598</v>
      </c>
      <c r="E137" s="41" t="s">
        <v>76</v>
      </c>
      <c r="F137" s="42" t="s">
        <v>569</v>
      </c>
      <c r="G137" s="44"/>
      <c r="H137" s="37">
        <f>3000000/100</f>
        <v>30000</v>
      </c>
      <c r="I137" s="37">
        <f>3000000/100</f>
        <v>30000</v>
      </c>
      <c r="J137" s="185">
        <f>3000000/100</f>
        <v>30000</v>
      </c>
    </row>
    <row r="138" spans="1:10" s="4" customFormat="1" x14ac:dyDescent="0.25">
      <c r="A138" s="41">
        <v>3769</v>
      </c>
      <c r="B138" s="41">
        <v>2212</v>
      </c>
      <c r="C138" s="76">
        <v>1</v>
      </c>
      <c r="D138" s="80" t="s">
        <v>597</v>
      </c>
      <c r="E138" s="41" t="s">
        <v>77</v>
      </c>
      <c r="F138" s="42" t="s">
        <v>569</v>
      </c>
      <c r="G138" s="15"/>
      <c r="H138" s="37">
        <f>500000/100</f>
        <v>5000</v>
      </c>
      <c r="I138" s="31">
        <v>5000</v>
      </c>
      <c r="J138" s="185">
        <v>10000</v>
      </c>
    </row>
    <row r="139" spans="1:10" s="4" customFormat="1" x14ac:dyDescent="0.25">
      <c r="A139" s="41">
        <v>3769</v>
      </c>
      <c r="B139" s="41">
        <v>2212</v>
      </c>
      <c r="C139" s="76">
        <v>1</v>
      </c>
      <c r="D139" s="80" t="s">
        <v>599</v>
      </c>
      <c r="E139" s="41" t="s">
        <v>78</v>
      </c>
      <c r="F139" s="42" t="s">
        <v>569</v>
      </c>
      <c r="G139" s="15"/>
      <c r="H139" s="37">
        <f>15000000/100</f>
        <v>150000</v>
      </c>
      <c r="I139" s="31">
        <v>150000</v>
      </c>
      <c r="J139" s="185">
        <v>100000</v>
      </c>
    </row>
    <row r="140" spans="1:10" s="4" customFormat="1" ht="13.5" customHeight="1" x14ac:dyDescent="0.25">
      <c r="A140" s="41">
        <v>3769</v>
      </c>
      <c r="B140" s="41">
        <v>2212</v>
      </c>
      <c r="C140" s="76">
        <v>1</v>
      </c>
      <c r="D140" s="80" t="s">
        <v>600</v>
      </c>
      <c r="E140" s="41" t="s">
        <v>79</v>
      </c>
      <c r="F140" s="42" t="s">
        <v>569</v>
      </c>
      <c r="G140" s="14"/>
      <c r="H140" s="37">
        <f>3000000/100</f>
        <v>30000</v>
      </c>
      <c r="I140" s="31">
        <v>30000</v>
      </c>
      <c r="J140" s="185">
        <v>30000</v>
      </c>
    </row>
    <row r="141" spans="1:10" s="4" customFormat="1" x14ac:dyDescent="0.25">
      <c r="A141" s="41">
        <v>3769</v>
      </c>
      <c r="B141" s="41">
        <v>2212</v>
      </c>
      <c r="C141" s="76">
        <v>1</v>
      </c>
      <c r="D141" s="80" t="s">
        <v>601</v>
      </c>
      <c r="E141" s="41" t="s">
        <v>80</v>
      </c>
      <c r="F141" s="42" t="s">
        <v>569</v>
      </c>
      <c r="G141" s="15"/>
      <c r="H141" s="37">
        <f>1000000/100</f>
        <v>10000</v>
      </c>
      <c r="I141" s="37">
        <f>1000000/100</f>
        <v>10000</v>
      </c>
      <c r="J141" s="185">
        <f>1000000/100</f>
        <v>10000</v>
      </c>
    </row>
    <row r="142" spans="1:10" s="4" customFormat="1" x14ac:dyDescent="0.25">
      <c r="A142" s="41">
        <v>3769</v>
      </c>
      <c r="B142" s="41">
        <v>2212</v>
      </c>
      <c r="C142" s="76">
        <v>1</v>
      </c>
      <c r="D142" s="80" t="s">
        <v>602</v>
      </c>
      <c r="E142" s="41" t="s">
        <v>81</v>
      </c>
      <c r="F142" s="42" t="s">
        <v>569</v>
      </c>
      <c r="G142" s="44"/>
      <c r="H142" s="37">
        <f>2500000/100</f>
        <v>25000</v>
      </c>
      <c r="I142" s="31">
        <v>25000</v>
      </c>
      <c r="J142" s="185">
        <v>20000</v>
      </c>
    </row>
    <row r="143" spans="1:10" s="4" customFormat="1" ht="13.8" x14ac:dyDescent="0.25">
      <c r="A143" s="41">
        <v>3769</v>
      </c>
      <c r="B143" s="41">
        <v>2212</v>
      </c>
      <c r="C143" s="76">
        <v>1</v>
      </c>
      <c r="D143" s="80" t="s">
        <v>603</v>
      </c>
      <c r="E143" s="41" t="s">
        <v>82</v>
      </c>
      <c r="F143" s="42" t="s">
        <v>569</v>
      </c>
      <c r="G143" s="16"/>
      <c r="H143" s="37">
        <f>2500000/100</f>
        <v>25000</v>
      </c>
      <c r="I143" s="31">
        <v>25000</v>
      </c>
      <c r="J143" s="185">
        <v>40000</v>
      </c>
    </row>
    <row r="144" spans="1:10" s="4" customFormat="1" x14ac:dyDescent="0.25">
      <c r="A144" s="41">
        <v>5311</v>
      </c>
      <c r="B144" s="41">
        <v>2212</v>
      </c>
      <c r="C144" s="76">
        <v>1</v>
      </c>
      <c r="D144" s="80" t="s">
        <v>604</v>
      </c>
      <c r="E144" s="41" t="s">
        <v>538</v>
      </c>
      <c r="F144" s="42" t="s">
        <v>569</v>
      </c>
      <c r="G144" s="44"/>
      <c r="H144" s="31">
        <v>2400000</v>
      </c>
      <c r="I144" s="31">
        <v>2400000</v>
      </c>
      <c r="J144" s="185">
        <v>2500000</v>
      </c>
    </row>
    <row r="145" spans="1:13" s="4" customFormat="1" ht="13.8" x14ac:dyDescent="0.25">
      <c r="A145" s="41">
        <v>5311</v>
      </c>
      <c r="B145" s="41">
        <v>2212</v>
      </c>
      <c r="C145" s="76">
        <v>1</v>
      </c>
      <c r="D145" s="80" t="s">
        <v>605</v>
      </c>
      <c r="E145" s="41" t="s">
        <v>83</v>
      </c>
      <c r="F145" s="42" t="s">
        <v>569</v>
      </c>
      <c r="G145" s="16"/>
      <c r="H145" s="37">
        <f>25000000/100</f>
        <v>250000</v>
      </c>
      <c r="I145" s="37">
        <f>25000000/100</f>
        <v>250000</v>
      </c>
      <c r="J145" s="185">
        <f>25000000/100</f>
        <v>250000</v>
      </c>
    </row>
    <row r="146" spans="1:13" s="4" customFormat="1" x14ac:dyDescent="0.25">
      <c r="A146" s="41">
        <v>3769</v>
      </c>
      <c r="B146" s="41">
        <v>2324</v>
      </c>
      <c r="C146" s="76">
        <v>1</v>
      </c>
      <c r="D146" s="80" t="s">
        <v>606</v>
      </c>
      <c r="E146" s="41" t="s">
        <v>84</v>
      </c>
      <c r="F146" s="42" t="s">
        <v>569</v>
      </c>
      <c r="G146" s="44"/>
      <c r="H146" s="37">
        <f>1000000/100</f>
        <v>10000</v>
      </c>
      <c r="I146" s="37">
        <f>1000000/100</f>
        <v>10000</v>
      </c>
      <c r="J146" s="185">
        <f>1000000/100</f>
        <v>10000</v>
      </c>
    </row>
    <row r="147" spans="1:13" s="4" customFormat="1" x14ac:dyDescent="0.25">
      <c r="A147" s="41"/>
      <c r="B147" s="41"/>
      <c r="C147" s="76"/>
      <c r="D147" s="188"/>
      <c r="E147" s="41"/>
      <c r="F147" s="42"/>
      <c r="G147" s="44"/>
      <c r="H147" s="37"/>
      <c r="I147" s="31"/>
      <c r="J147" s="31"/>
    </row>
    <row r="148" spans="1:13" s="4" customFormat="1" x14ac:dyDescent="0.25">
      <c r="A148" s="25"/>
      <c r="B148" s="25"/>
      <c r="C148" s="162"/>
      <c r="D148" s="190"/>
      <c r="E148" s="20" t="s">
        <v>110</v>
      </c>
      <c r="F148" s="21"/>
      <c r="G148" s="65">
        <f>SUM(J149:J191)</f>
        <v>79876232</v>
      </c>
      <c r="H148" s="22"/>
      <c r="I148" s="92"/>
      <c r="J148" s="92"/>
    </row>
    <row r="149" spans="1:13" s="4" customFormat="1" ht="13.5" customHeight="1" x14ac:dyDescent="0.25">
      <c r="A149" s="41">
        <v>5311</v>
      </c>
      <c r="B149" s="41">
        <v>2111</v>
      </c>
      <c r="C149" s="76">
        <v>1</v>
      </c>
      <c r="D149" s="80" t="s">
        <v>657</v>
      </c>
      <c r="E149" s="41" t="s">
        <v>109</v>
      </c>
      <c r="F149" s="32" t="s">
        <v>658</v>
      </c>
      <c r="G149" s="14"/>
      <c r="H149" s="37">
        <f>70412100/100</f>
        <v>704121</v>
      </c>
      <c r="I149" s="31">
        <v>2927484</v>
      </c>
      <c r="J149" s="185">
        <v>734121</v>
      </c>
    </row>
    <row r="150" spans="1:13" s="4" customFormat="1" ht="13.5" customHeight="1" x14ac:dyDescent="0.25">
      <c r="A150" s="41">
        <v>5311</v>
      </c>
      <c r="B150" s="41">
        <v>2111</v>
      </c>
      <c r="C150" s="76">
        <v>1</v>
      </c>
      <c r="D150" s="80" t="s">
        <v>659</v>
      </c>
      <c r="E150" s="41" t="s">
        <v>660</v>
      </c>
      <c r="F150" s="32" t="s">
        <v>658</v>
      </c>
      <c r="G150" s="14"/>
      <c r="H150" s="37">
        <v>0</v>
      </c>
      <c r="I150" s="31">
        <v>128800</v>
      </c>
      <c r="J150" s="185">
        <v>128800</v>
      </c>
    </row>
    <row r="151" spans="1:13" s="4" customFormat="1" ht="13.5" customHeight="1" x14ac:dyDescent="0.25">
      <c r="A151" s="41">
        <v>3632</v>
      </c>
      <c r="B151" s="41">
        <v>2132</v>
      </c>
      <c r="C151" s="76">
        <v>1</v>
      </c>
      <c r="D151" s="192" t="s">
        <v>624</v>
      </c>
      <c r="E151" s="42" t="s">
        <v>694</v>
      </c>
      <c r="F151" s="32" t="s">
        <v>692</v>
      </c>
      <c r="G151" s="14"/>
      <c r="H151" s="37">
        <v>2200000</v>
      </c>
      <c r="I151" s="31">
        <v>2200000</v>
      </c>
      <c r="J151" s="185">
        <v>2200000</v>
      </c>
      <c r="K151" s="608" t="s">
        <v>1629</v>
      </c>
    </row>
    <row r="152" spans="1:13" s="4" customFormat="1" ht="13.5" customHeight="1" x14ac:dyDescent="0.25">
      <c r="A152" s="41">
        <v>3632</v>
      </c>
      <c r="B152" s="41">
        <v>2111</v>
      </c>
      <c r="C152" s="76">
        <v>1</v>
      </c>
      <c r="D152" s="192" t="s">
        <v>697</v>
      </c>
      <c r="E152" s="42" t="s">
        <v>698</v>
      </c>
      <c r="F152" s="32" t="s">
        <v>692</v>
      </c>
      <c r="G152" s="14"/>
      <c r="H152" s="37">
        <v>0</v>
      </c>
      <c r="I152" s="31">
        <v>200000</v>
      </c>
      <c r="J152" s="185">
        <v>200000</v>
      </c>
    </row>
    <row r="153" spans="1:13" s="4" customFormat="1" ht="13.5" customHeight="1" x14ac:dyDescent="0.25">
      <c r="A153" s="41">
        <v>3632</v>
      </c>
      <c r="B153" s="41">
        <v>2139</v>
      </c>
      <c r="C153" s="76">
        <v>1</v>
      </c>
      <c r="D153" s="192" t="s">
        <v>699</v>
      </c>
      <c r="E153" s="42" t="s">
        <v>700</v>
      </c>
      <c r="F153" s="32" t="s">
        <v>692</v>
      </c>
      <c r="G153" s="14"/>
      <c r="H153" s="37">
        <v>0</v>
      </c>
      <c r="I153" s="31">
        <v>20000</v>
      </c>
      <c r="J153" s="185">
        <v>20000</v>
      </c>
    </row>
    <row r="154" spans="1:13" s="4" customFormat="1" ht="13.5" customHeight="1" x14ac:dyDescent="0.25">
      <c r="A154" s="26">
        <v>2221</v>
      </c>
      <c r="B154" s="26">
        <v>2324</v>
      </c>
      <c r="C154" s="163">
        <v>1</v>
      </c>
      <c r="D154" s="191" t="s">
        <v>701</v>
      </c>
      <c r="E154" s="26" t="s">
        <v>702</v>
      </c>
      <c r="F154" s="32" t="s">
        <v>692</v>
      </c>
      <c r="G154" s="27"/>
      <c r="H154" s="28">
        <v>3278783</v>
      </c>
      <c r="I154" s="31">
        <v>8498783</v>
      </c>
      <c r="J154" s="185">
        <v>3278783</v>
      </c>
    </row>
    <row r="155" spans="1:13" s="4" customFormat="1" ht="13.5" customHeight="1" x14ac:dyDescent="0.25">
      <c r="A155" s="26">
        <v>2221</v>
      </c>
      <c r="B155" s="26">
        <v>2324</v>
      </c>
      <c r="C155" s="163">
        <v>1</v>
      </c>
      <c r="D155" s="191" t="s">
        <v>703</v>
      </c>
      <c r="E155" s="26" t="s">
        <v>704</v>
      </c>
      <c r="F155" s="32" t="s">
        <v>692</v>
      </c>
      <c r="G155" s="14"/>
      <c r="H155" s="37">
        <v>0</v>
      </c>
      <c r="I155" s="31">
        <v>15765000</v>
      </c>
      <c r="J155" s="185">
        <v>15765000</v>
      </c>
    </row>
    <row r="156" spans="1:13" s="4" customFormat="1" ht="13.5" customHeight="1" x14ac:dyDescent="0.25">
      <c r="A156" s="41">
        <v>3632</v>
      </c>
      <c r="B156" s="41">
        <v>2329</v>
      </c>
      <c r="C156" s="76">
        <v>1</v>
      </c>
      <c r="D156" s="192" t="s">
        <v>705</v>
      </c>
      <c r="E156" s="42" t="s">
        <v>706</v>
      </c>
      <c r="F156" s="32" t="s">
        <v>692</v>
      </c>
      <c r="G156" s="14"/>
      <c r="H156" s="37">
        <v>0</v>
      </c>
      <c r="I156" s="31">
        <v>1210</v>
      </c>
      <c r="J156" s="185">
        <v>2000</v>
      </c>
    </row>
    <row r="157" spans="1:13" s="4" customFormat="1" ht="13.5" customHeight="1" x14ac:dyDescent="0.25">
      <c r="A157" s="41">
        <v>2219</v>
      </c>
      <c r="B157" s="41">
        <v>2111</v>
      </c>
      <c r="C157" s="76">
        <v>1</v>
      </c>
      <c r="D157" s="192" t="s">
        <v>1809</v>
      </c>
      <c r="E157" s="42" t="s">
        <v>707</v>
      </c>
      <c r="F157" s="32" t="s">
        <v>692</v>
      </c>
      <c r="G157" s="14"/>
      <c r="H157" s="37">
        <v>0</v>
      </c>
      <c r="I157" s="31">
        <v>18000000</v>
      </c>
      <c r="J157" s="185">
        <v>18000000</v>
      </c>
    </row>
    <row r="158" spans="1:13" s="4" customFormat="1" x14ac:dyDescent="0.25">
      <c r="A158" s="42">
        <v>6171</v>
      </c>
      <c r="B158" s="42">
        <v>2111</v>
      </c>
      <c r="C158" s="78">
        <v>1</v>
      </c>
      <c r="D158" s="192" t="s">
        <v>619</v>
      </c>
      <c r="E158" s="42" t="s">
        <v>621</v>
      </c>
      <c r="F158" s="42" t="s">
        <v>620</v>
      </c>
      <c r="G158" s="44"/>
      <c r="H158" s="31">
        <v>11910000</v>
      </c>
      <c r="I158" s="31">
        <v>11910000</v>
      </c>
      <c r="J158" s="185">
        <v>8932284</v>
      </c>
      <c r="K158" s="608" t="s">
        <v>1789</v>
      </c>
      <c r="L158" s="608"/>
      <c r="M158" s="608"/>
    </row>
    <row r="159" spans="1:13" s="4" customFormat="1" x14ac:dyDescent="0.25">
      <c r="A159" s="42">
        <v>6171</v>
      </c>
      <c r="B159" s="42">
        <v>2111</v>
      </c>
      <c r="C159" s="78">
        <v>1</v>
      </c>
      <c r="D159" s="192" t="s">
        <v>619</v>
      </c>
      <c r="E159" s="42" t="s">
        <v>622</v>
      </c>
      <c r="F159" s="42" t="s">
        <v>623</v>
      </c>
      <c r="G159" s="44"/>
      <c r="H159" s="31">
        <v>40000</v>
      </c>
      <c r="I159" s="31">
        <v>40000</v>
      </c>
      <c r="J159" s="185">
        <v>46000</v>
      </c>
      <c r="K159" s="608" t="s">
        <v>1629</v>
      </c>
      <c r="L159" s="608"/>
      <c r="M159" s="608"/>
    </row>
    <row r="160" spans="1:13" s="4" customFormat="1" x14ac:dyDescent="0.25">
      <c r="A160" s="42">
        <v>3613</v>
      </c>
      <c r="B160" s="42">
        <v>2132</v>
      </c>
      <c r="C160" s="78">
        <v>1</v>
      </c>
      <c r="D160" s="192" t="s">
        <v>624</v>
      </c>
      <c r="E160" s="42" t="s">
        <v>625</v>
      </c>
      <c r="F160" s="42" t="s">
        <v>623</v>
      </c>
      <c r="G160" s="44"/>
      <c r="H160" s="31">
        <v>177000</v>
      </c>
      <c r="I160" s="31">
        <v>177000</v>
      </c>
      <c r="J160" s="185">
        <v>177000</v>
      </c>
      <c r="K160" s="608" t="s">
        <v>1629</v>
      </c>
      <c r="L160" s="608"/>
      <c r="M160" s="608"/>
    </row>
    <row r="161" spans="1:13" s="4" customFormat="1" x14ac:dyDescent="0.25">
      <c r="A161" s="42">
        <v>6171</v>
      </c>
      <c r="B161" s="42">
        <v>2329</v>
      </c>
      <c r="C161" s="78">
        <v>1</v>
      </c>
      <c r="D161" s="192" t="s">
        <v>638</v>
      </c>
      <c r="E161" s="42" t="s">
        <v>639</v>
      </c>
      <c r="F161" s="32" t="s">
        <v>636</v>
      </c>
      <c r="G161" s="44"/>
      <c r="H161" s="31">
        <v>0</v>
      </c>
      <c r="I161" s="31">
        <v>294901</v>
      </c>
      <c r="J161" s="185">
        <v>100000</v>
      </c>
      <c r="K161" s="608"/>
      <c r="L161" s="608" t="s">
        <v>522</v>
      </c>
      <c r="M161" s="608"/>
    </row>
    <row r="162" spans="1:13" s="4" customFormat="1" x14ac:dyDescent="0.25">
      <c r="A162" s="42">
        <v>6171</v>
      </c>
      <c r="B162" s="42">
        <v>2111</v>
      </c>
      <c r="C162" s="78">
        <v>1</v>
      </c>
      <c r="D162" s="192" t="s">
        <v>619</v>
      </c>
      <c r="E162" s="42" t="s">
        <v>622</v>
      </c>
      <c r="F162" s="32" t="s">
        <v>645</v>
      </c>
      <c r="G162" s="44"/>
      <c r="H162" s="31">
        <v>450000</v>
      </c>
      <c r="I162" s="31">
        <v>450000</v>
      </c>
      <c r="J162" s="185">
        <v>610000</v>
      </c>
      <c r="K162" s="608" t="s">
        <v>1629</v>
      </c>
      <c r="L162" s="608"/>
      <c r="M162" s="608"/>
    </row>
    <row r="163" spans="1:13" s="4" customFormat="1" x14ac:dyDescent="0.25">
      <c r="A163" s="42">
        <v>6171</v>
      </c>
      <c r="B163" s="42">
        <v>2111</v>
      </c>
      <c r="C163" s="78">
        <v>1</v>
      </c>
      <c r="D163" s="192" t="s">
        <v>619</v>
      </c>
      <c r="E163" s="42" t="s">
        <v>622</v>
      </c>
      <c r="F163" s="32" t="s">
        <v>648</v>
      </c>
      <c r="G163" s="44"/>
      <c r="H163" s="31">
        <v>118000</v>
      </c>
      <c r="I163" s="31">
        <v>118000</v>
      </c>
      <c r="J163" s="185">
        <v>129000</v>
      </c>
      <c r="K163" s="608" t="s">
        <v>1629</v>
      </c>
      <c r="L163" s="608"/>
      <c r="M163" s="608"/>
    </row>
    <row r="164" spans="1:13" s="4" customFormat="1" x14ac:dyDescent="0.25">
      <c r="A164" s="42">
        <v>6171</v>
      </c>
      <c r="B164" s="42">
        <v>2111</v>
      </c>
      <c r="C164" s="78">
        <v>1</v>
      </c>
      <c r="D164" s="192" t="s">
        <v>619</v>
      </c>
      <c r="E164" s="42" t="s">
        <v>622</v>
      </c>
      <c r="F164" s="32" t="s">
        <v>654</v>
      </c>
      <c r="G164" s="44"/>
      <c r="H164" s="31">
        <v>6000</v>
      </c>
      <c r="I164" s="31">
        <v>6000</v>
      </c>
      <c r="J164" s="185">
        <v>15000</v>
      </c>
      <c r="K164" s="608" t="s">
        <v>1629</v>
      </c>
      <c r="L164" s="608"/>
      <c r="M164" s="608"/>
    </row>
    <row r="165" spans="1:13" s="4" customFormat="1" x14ac:dyDescent="0.25">
      <c r="A165" s="42">
        <v>6171</v>
      </c>
      <c r="B165" s="42">
        <v>2132</v>
      </c>
      <c r="C165" s="78">
        <v>1</v>
      </c>
      <c r="D165" s="192" t="s">
        <v>624</v>
      </c>
      <c r="E165" s="42" t="s">
        <v>625</v>
      </c>
      <c r="F165" s="32" t="s">
        <v>654</v>
      </c>
      <c r="G165" s="44"/>
      <c r="H165" s="31">
        <v>96000</v>
      </c>
      <c r="I165" s="31">
        <v>96000</v>
      </c>
      <c r="J165" s="185">
        <v>96000</v>
      </c>
      <c r="K165" s="608" t="s">
        <v>1629</v>
      </c>
      <c r="L165" s="608"/>
      <c r="M165" s="608"/>
    </row>
    <row r="166" spans="1:13" s="4" customFormat="1" x14ac:dyDescent="0.25">
      <c r="A166" s="42">
        <v>3599</v>
      </c>
      <c r="B166" s="42">
        <v>2111</v>
      </c>
      <c r="C166" s="78">
        <v>1</v>
      </c>
      <c r="D166" s="192" t="s">
        <v>619</v>
      </c>
      <c r="E166" s="42" t="s">
        <v>622</v>
      </c>
      <c r="F166" s="32" t="s">
        <v>655</v>
      </c>
      <c r="G166" s="44"/>
      <c r="H166" s="31">
        <v>0</v>
      </c>
      <c r="I166" s="31">
        <v>8000</v>
      </c>
      <c r="J166" s="185">
        <v>8000</v>
      </c>
      <c r="K166" s="608"/>
      <c r="L166" s="608"/>
      <c r="M166" s="608"/>
    </row>
    <row r="167" spans="1:13" s="4" customFormat="1" x14ac:dyDescent="0.25">
      <c r="A167" s="42">
        <v>6171</v>
      </c>
      <c r="B167" s="42">
        <v>2111</v>
      </c>
      <c r="C167" s="78">
        <v>1</v>
      </c>
      <c r="D167" s="192" t="s">
        <v>619</v>
      </c>
      <c r="E167" s="42" t="s">
        <v>622</v>
      </c>
      <c r="F167" s="41" t="s">
        <v>656</v>
      </c>
      <c r="G167" s="44"/>
      <c r="H167" s="31">
        <v>0</v>
      </c>
      <c r="I167" s="31">
        <v>0</v>
      </c>
      <c r="J167" s="185">
        <v>2000</v>
      </c>
      <c r="K167" s="608"/>
      <c r="L167" s="608"/>
      <c r="M167" s="608"/>
    </row>
    <row r="168" spans="1:13" s="4" customFormat="1" x14ac:dyDescent="0.25">
      <c r="A168" s="42">
        <v>6171</v>
      </c>
      <c r="B168" s="42">
        <v>2111</v>
      </c>
      <c r="C168" s="78">
        <v>1</v>
      </c>
      <c r="D168" s="192" t="s">
        <v>619</v>
      </c>
      <c r="E168" s="42" t="s">
        <v>622</v>
      </c>
      <c r="F168" s="41" t="s">
        <v>662</v>
      </c>
      <c r="G168" s="44"/>
      <c r="H168" s="31">
        <v>300000</v>
      </c>
      <c r="I168" s="31">
        <v>300000</v>
      </c>
      <c r="J168" s="185">
        <v>250000</v>
      </c>
      <c r="K168" s="608" t="s">
        <v>1629</v>
      </c>
      <c r="L168" s="608"/>
      <c r="M168" s="608"/>
    </row>
    <row r="169" spans="1:13" s="4" customFormat="1" x14ac:dyDescent="0.25">
      <c r="A169" s="42">
        <v>3639</v>
      </c>
      <c r="B169" s="42">
        <v>2131</v>
      </c>
      <c r="C169" s="78">
        <v>1</v>
      </c>
      <c r="D169" s="192" t="s">
        <v>667</v>
      </c>
      <c r="E169" s="42" t="s">
        <v>663</v>
      </c>
      <c r="F169" s="41" t="s">
        <v>662</v>
      </c>
      <c r="G169" s="44"/>
      <c r="H169" s="31">
        <v>0</v>
      </c>
      <c r="I169" s="31">
        <v>0</v>
      </c>
      <c r="J169" s="185">
        <v>9000</v>
      </c>
      <c r="K169" s="608" t="s">
        <v>1629</v>
      </c>
      <c r="L169" s="608"/>
      <c r="M169" s="608"/>
    </row>
    <row r="170" spans="1:13" s="4" customFormat="1" x14ac:dyDescent="0.25">
      <c r="A170" s="42">
        <v>6171</v>
      </c>
      <c r="B170" s="42">
        <v>2111</v>
      </c>
      <c r="C170" s="78">
        <v>1</v>
      </c>
      <c r="D170" s="192" t="s">
        <v>619</v>
      </c>
      <c r="E170" s="42" t="s">
        <v>622</v>
      </c>
      <c r="F170" s="41" t="s">
        <v>664</v>
      </c>
      <c r="G170" s="44"/>
      <c r="H170" s="31">
        <v>155000</v>
      </c>
      <c r="I170" s="31">
        <v>155000</v>
      </c>
      <c r="J170" s="185">
        <v>155000</v>
      </c>
      <c r="K170" s="608" t="s">
        <v>1629</v>
      </c>
      <c r="L170" s="608"/>
      <c r="M170" s="608"/>
    </row>
    <row r="171" spans="1:13" s="4" customFormat="1" x14ac:dyDescent="0.25">
      <c r="A171" s="42">
        <v>3639</v>
      </c>
      <c r="B171" s="42">
        <v>2132</v>
      </c>
      <c r="C171" s="78">
        <v>1</v>
      </c>
      <c r="D171" s="192" t="s">
        <v>624</v>
      </c>
      <c r="E171" s="42" t="s">
        <v>625</v>
      </c>
      <c r="F171" s="41" t="s">
        <v>664</v>
      </c>
      <c r="G171" s="44"/>
      <c r="H171" s="31">
        <v>250000</v>
      </c>
      <c r="I171" s="31">
        <v>250000</v>
      </c>
      <c r="J171" s="185">
        <v>730000</v>
      </c>
      <c r="K171" s="608" t="s">
        <v>1629</v>
      </c>
      <c r="L171" s="608"/>
      <c r="M171" s="608"/>
    </row>
    <row r="172" spans="1:13" s="4" customFormat="1" x14ac:dyDescent="0.25">
      <c r="A172" s="42">
        <v>6171</v>
      </c>
      <c r="B172" s="42">
        <v>2131</v>
      </c>
      <c r="C172" s="78">
        <v>1</v>
      </c>
      <c r="D172" s="192" t="s">
        <v>667</v>
      </c>
      <c r="E172" s="42" t="s">
        <v>663</v>
      </c>
      <c r="F172" s="41" t="s">
        <v>665</v>
      </c>
      <c r="G172" s="44"/>
      <c r="H172" s="31">
        <v>1000000</v>
      </c>
      <c r="I172" s="31">
        <v>1000000</v>
      </c>
      <c r="J172" s="185">
        <v>1000000</v>
      </c>
      <c r="K172" s="608" t="s">
        <v>1629</v>
      </c>
      <c r="L172" s="608"/>
      <c r="M172" s="608"/>
    </row>
    <row r="173" spans="1:13" s="4" customFormat="1" x14ac:dyDescent="0.25">
      <c r="A173" s="42">
        <v>6171</v>
      </c>
      <c r="B173" s="42">
        <v>3112</v>
      </c>
      <c r="C173" s="78">
        <v>1</v>
      </c>
      <c r="D173" s="192" t="s">
        <v>666</v>
      </c>
      <c r="E173" s="42" t="s">
        <v>668</v>
      </c>
      <c r="F173" s="41" t="s">
        <v>665</v>
      </c>
      <c r="G173" s="44"/>
      <c r="H173" s="31">
        <v>5000000</v>
      </c>
      <c r="I173" s="31">
        <v>5000000</v>
      </c>
      <c r="J173" s="185">
        <v>5000000</v>
      </c>
      <c r="K173" s="608" t="s">
        <v>1629</v>
      </c>
      <c r="L173" s="608"/>
      <c r="M173" s="608"/>
    </row>
    <row r="174" spans="1:13" s="4" customFormat="1" x14ac:dyDescent="0.25">
      <c r="A174" s="42">
        <v>6171</v>
      </c>
      <c r="B174" s="42">
        <v>3111</v>
      </c>
      <c r="C174" s="78">
        <v>1</v>
      </c>
      <c r="D174" s="192" t="s">
        <v>669</v>
      </c>
      <c r="E174" s="42" t="s">
        <v>661</v>
      </c>
      <c r="F174" s="41" t="s">
        <v>665</v>
      </c>
      <c r="G174" s="44"/>
      <c r="H174" s="31">
        <v>5000000</v>
      </c>
      <c r="I174" s="31">
        <v>5000000</v>
      </c>
      <c r="J174" s="185">
        <v>5000000</v>
      </c>
      <c r="K174" s="608" t="s">
        <v>1629</v>
      </c>
      <c r="L174" s="608"/>
      <c r="M174" s="608"/>
    </row>
    <row r="175" spans="1:13" s="4" customFormat="1" x14ac:dyDescent="0.25">
      <c r="A175" s="42">
        <v>6171</v>
      </c>
      <c r="B175" s="42">
        <v>2119</v>
      </c>
      <c r="C175" s="78">
        <v>1</v>
      </c>
      <c r="D175" s="192" t="s">
        <v>670</v>
      </c>
      <c r="E175" s="42" t="s">
        <v>671</v>
      </c>
      <c r="F175" s="41" t="s">
        <v>665</v>
      </c>
      <c r="G175" s="44"/>
      <c r="H175" s="31">
        <v>3000000</v>
      </c>
      <c r="I175" s="31">
        <v>3000000</v>
      </c>
      <c r="J175" s="185">
        <v>3000000</v>
      </c>
      <c r="K175" s="608" t="s">
        <v>1629</v>
      </c>
      <c r="L175" s="608"/>
      <c r="M175" s="608"/>
    </row>
    <row r="176" spans="1:13" s="4" customFormat="1" x14ac:dyDescent="0.25">
      <c r="A176" s="42">
        <v>3639</v>
      </c>
      <c r="B176" s="42">
        <v>2131</v>
      </c>
      <c r="C176" s="78">
        <v>1</v>
      </c>
      <c r="D176" s="192" t="s">
        <v>667</v>
      </c>
      <c r="E176" s="42" t="s">
        <v>685</v>
      </c>
      <c r="F176" s="41" t="s">
        <v>684</v>
      </c>
      <c r="G176" s="44"/>
      <c r="H176" s="31">
        <v>0</v>
      </c>
      <c r="I176" s="31">
        <v>973182</v>
      </c>
      <c r="J176" s="185">
        <v>324394</v>
      </c>
      <c r="K176" s="608"/>
      <c r="L176" s="608"/>
      <c r="M176" s="608"/>
    </row>
    <row r="177" spans="1:13" s="4" customFormat="1" x14ac:dyDescent="0.25">
      <c r="A177" s="41">
        <v>3726</v>
      </c>
      <c r="B177" s="41">
        <v>2329</v>
      </c>
      <c r="C177" s="76">
        <v>1</v>
      </c>
      <c r="D177" s="80" t="s">
        <v>686</v>
      </c>
      <c r="E177" s="41" t="s">
        <v>549</v>
      </c>
      <c r="F177" s="41" t="s">
        <v>684</v>
      </c>
      <c r="G177" s="44"/>
      <c r="H177" s="29">
        <v>0</v>
      </c>
      <c r="I177" s="31">
        <v>350000</v>
      </c>
      <c r="J177" s="185">
        <v>350000</v>
      </c>
      <c r="K177" s="608"/>
      <c r="L177" s="608"/>
      <c r="M177" s="608"/>
    </row>
    <row r="178" spans="1:13" s="4" customFormat="1" x14ac:dyDescent="0.25">
      <c r="A178" s="41">
        <v>3726</v>
      </c>
      <c r="B178" s="41">
        <v>2329</v>
      </c>
      <c r="C178" s="76">
        <v>1</v>
      </c>
      <c r="D178" s="80" t="s">
        <v>687</v>
      </c>
      <c r="E178" s="41" t="s">
        <v>175</v>
      </c>
      <c r="F178" s="41" t="s">
        <v>684</v>
      </c>
      <c r="G178" s="44"/>
      <c r="H178" s="29">
        <v>0</v>
      </c>
      <c r="I178" s="31">
        <v>4500000</v>
      </c>
      <c r="J178" s="185">
        <v>4500000</v>
      </c>
      <c r="K178" s="608"/>
      <c r="L178" s="608"/>
      <c r="M178" s="608"/>
    </row>
    <row r="179" spans="1:13" s="4" customFormat="1" x14ac:dyDescent="0.25">
      <c r="A179" s="41">
        <v>6171</v>
      </c>
      <c r="B179" s="41">
        <v>2329</v>
      </c>
      <c r="C179" s="76">
        <v>1</v>
      </c>
      <c r="D179" s="80" t="s">
        <v>688</v>
      </c>
      <c r="E179" s="41" t="s">
        <v>689</v>
      </c>
      <c r="F179" s="41" t="s">
        <v>684</v>
      </c>
      <c r="G179" s="44"/>
      <c r="H179" s="29">
        <v>0</v>
      </c>
      <c r="I179" s="31">
        <v>30000</v>
      </c>
      <c r="J179" s="185">
        <v>30000</v>
      </c>
      <c r="K179" s="608" t="s">
        <v>1629</v>
      </c>
      <c r="L179" s="608"/>
      <c r="M179" s="608"/>
    </row>
    <row r="180" spans="1:13" s="4" customFormat="1" x14ac:dyDescent="0.25">
      <c r="A180" s="41">
        <v>1032</v>
      </c>
      <c r="B180" s="42">
        <v>2131</v>
      </c>
      <c r="C180" s="78">
        <v>1</v>
      </c>
      <c r="D180" s="192" t="s">
        <v>624</v>
      </c>
      <c r="E180" s="42" t="s">
        <v>625</v>
      </c>
      <c r="F180" s="41" t="s">
        <v>684</v>
      </c>
      <c r="G180" s="44"/>
      <c r="H180" s="29">
        <v>0</v>
      </c>
      <c r="I180" s="31">
        <v>6000</v>
      </c>
      <c r="J180" s="185">
        <v>6000</v>
      </c>
      <c r="K180" s="608" t="s">
        <v>1629</v>
      </c>
      <c r="L180" s="608"/>
      <c r="M180" s="608"/>
    </row>
    <row r="181" spans="1:13" s="4" customFormat="1" x14ac:dyDescent="0.25">
      <c r="A181" s="41">
        <v>1032</v>
      </c>
      <c r="B181" s="42">
        <v>2111</v>
      </c>
      <c r="C181" s="78">
        <v>1</v>
      </c>
      <c r="D181" s="192" t="s">
        <v>619</v>
      </c>
      <c r="E181" s="42" t="s">
        <v>622</v>
      </c>
      <c r="F181" s="41" t="s">
        <v>684</v>
      </c>
      <c r="G181" s="44"/>
      <c r="H181" s="29">
        <v>0</v>
      </c>
      <c r="I181" s="31">
        <v>150000</v>
      </c>
      <c r="J181" s="185">
        <v>150000</v>
      </c>
      <c r="K181" s="608" t="s">
        <v>1629</v>
      </c>
      <c r="L181" s="608"/>
      <c r="M181" s="608"/>
    </row>
    <row r="182" spans="1:13" s="4" customFormat="1" x14ac:dyDescent="0.25">
      <c r="A182" s="41">
        <v>3726</v>
      </c>
      <c r="B182" s="41">
        <v>2329</v>
      </c>
      <c r="C182" s="76">
        <v>1</v>
      </c>
      <c r="D182" s="80" t="s">
        <v>647</v>
      </c>
      <c r="E182" s="41" t="s">
        <v>348</v>
      </c>
      <c r="F182" s="42" t="s">
        <v>646</v>
      </c>
      <c r="G182" s="44"/>
      <c r="H182" s="37">
        <v>20000</v>
      </c>
      <c r="I182" s="31">
        <v>20000</v>
      </c>
      <c r="J182" s="185">
        <v>10000</v>
      </c>
      <c r="K182" s="608"/>
      <c r="L182" s="608"/>
      <c r="M182" s="608"/>
    </row>
    <row r="183" spans="1:13" s="4" customFormat="1" x14ac:dyDescent="0.25">
      <c r="A183" s="41">
        <v>6171</v>
      </c>
      <c r="B183" s="41">
        <v>2324</v>
      </c>
      <c r="C183" s="76">
        <v>1</v>
      </c>
      <c r="D183" s="80" t="s">
        <v>653</v>
      </c>
      <c r="E183" s="41" t="s">
        <v>350</v>
      </c>
      <c r="F183" s="42" t="s">
        <v>652</v>
      </c>
      <c r="G183" s="44"/>
      <c r="H183" s="38">
        <v>2000</v>
      </c>
      <c r="I183" s="31">
        <v>32000</v>
      </c>
      <c r="J183" s="185">
        <v>35000</v>
      </c>
      <c r="K183" s="608"/>
      <c r="L183" s="608"/>
      <c r="M183" s="608"/>
    </row>
    <row r="184" spans="1:13" s="4" customFormat="1" x14ac:dyDescent="0.25">
      <c r="A184" s="42">
        <v>6171</v>
      </c>
      <c r="B184" s="42">
        <v>2111</v>
      </c>
      <c r="C184" s="78">
        <v>1</v>
      </c>
      <c r="D184" s="192" t="s">
        <v>619</v>
      </c>
      <c r="E184" s="42" t="s">
        <v>622</v>
      </c>
      <c r="F184" s="42" t="s">
        <v>652</v>
      </c>
      <c r="G184" s="44"/>
      <c r="H184" s="38">
        <v>15000</v>
      </c>
      <c r="I184" s="31">
        <v>15000</v>
      </c>
      <c r="J184" s="185">
        <v>19000</v>
      </c>
      <c r="K184" s="608" t="s">
        <v>1629</v>
      </c>
      <c r="L184" s="608"/>
      <c r="M184" s="608"/>
    </row>
    <row r="185" spans="1:13" s="4" customFormat="1" x14ac:dyDescent="0.25">
      <c r="A185" s="42">
        <v>3412</v>
      </c>
      <c r="B185" s="42">
        <v>2324</v>
      </c>
      <c r="C185" s="42">
        <v>22</v>
      </c>
      <c r="D185" s="193" t="s">
        <v>653</v>
      </c>
      <c r="E185" s="41" t="s">
        <v>681</v>
      </c>
      <c r="F185" s="42" t="s">
        <v>680</v>
      </c>
      <c r="G185" s="44"/>
      <c r="H185" s="31">
        <v>3000000</v>
      </c>
      <c r="I185" s="31">
        <v>3000000</v>
      </c>
      <c r="J185" s="185">
        <v>3000000</v>
      </c>
      <c r="K185" s="608" t="s">
        <v>1629</v>
      </c>
    </row>
    <row r="186" spans="1:13" x14ac:dyDescent="0.25">
      <c r="A186" s="42">
        <v>3412</v>
      </c>
      <c r="B186" s="42">
        <v>2324</v>
      </c>
      <c r="C186" s="41">
        <v>22</v>
      </c>
      <c r="D186" s="193" t="s">
        <v>653</v>
      </c>
      <c r="E186" s="41" t="s">
        <v>681</v>
      </c>
      <c r="F186" s="42" t="s">
        <v>680</v>
      </c>
      <c r="G186" s="41"/>
      <c r="H186" s="37">
        <v>4200000</v>
      </c>
      <c r="I186" s="37">
        <v>4200000</v>
      </c>
      <c r="J186" s="185">
        <v>4700000</v>
      </c>
      <c r="K186" s="608" t="s">
        <v>1629</v>
      </c>
      <c r="L186" s="4"/>
    </row>
    <row r="187" spans="1:13" x14ac:dyDescent="0.25">
      <c r="A187" s="42">
        <v>6171</v>
      </c>
      <c r="B187" s="42">
        <v>2111</v>
      </c>
      <c r="C187" s="78">
        <v>1</v>
      </c>
      <c r="D187" s="192" t="s">
        <v>619</v>
      </c>
      <c r="E187" s="42" t="s">
        <v>622</v>
      </c>
      <c r="F187" s="42" t="s">
        <v>680</v>
      </c>
      <c r="G187" s="41"/>
      <c r="H187" s="37">
        <v>170000</v>
      </c>
      <c r="I187" s="37">
        <v>170000</v>
      </c>
      <c r="J187" s="185">
        <v>170000</v>
      </c>
      <c r="K187" s="608" t="s">
        <v>1629</v>
      </c>
      <c r="L187" s="4"/>
    </row>
    <row r="188" spans="1:13" x14ac:dyDescent="0.25">
      <c r="A188" s="41">
        <v>3613</v>
      </c>
      <c r="B188" s="41">
        <v>2132</v>
      </c>
      <c r="C188" s="6">
        <v>1</v>
      </c>
      <c r="D188" s="192" t="s">
        <v>624</v>
      </c>
      <c r="E188" s="42" t="s">
        <v>625</v>
      </c>
      <c r="F188" s="42" t="s">
        <v>680</v>
      </c>
      <c r="G188" s="41"/>
      <c r="H188" s="37">
        <v>280000</v>
      </c>
      <c r="I188" s="37">
        <v>280000</v>
      </c>
      <c r="J188" s="185">
        <v>280000</v>
      </c>
      <c r="K188" s="608" t="s">
        <v>1629</v>
      </c>
      <c r="L188" s="4"/>
    </row>
    <row r="189" spans="1:13" x14ac:dyDescent="0.25">
      <c r="A189" s="42">
        <v>3412</v>
      </c>
      <c r="B189" s="41">
        <v>2132</v>
      </c>
      <c r="C189" s="6">
        <v>1</v>
      </c>
      <c r="D189" s="193" t="s">
        <v>624</v>
      </c>
      <c r="E189" s="42" t="s">
        <v>625</v>
      </c>
      <c r="F189" s="41" t="s">
        <v>690</v>
      </c>
      <c r="G189" s="41"/>
      <c r="H189" s="37">
        <v>1250500</v>
      </c>
      <c r="I189" s="37">
        <v>1250500</v>
      </c>
      <c r="J189" s="185">
        <v>693850</v>
      </c>
      <c r="K189" s="608" t="s">
        <v>1629</v>
      </c>
      <c r="L189" s="4"/>
    </row>
    <row r="190" spans="1:13" x14ac:dyDescent="0.25">
      <c r="A190" s="41">
        <v>2143</v>
      </c>
      <c r="B190" s="42">
        <v>2111</v>
      </c>
      <c r="C190" s="78">
        <v>1</v>
      </c>
      <c r="D190" s="192" t="s">
        <v>619</v>
      </c>
      <c r="E190" s="42" t="s">
        <v>622</v>
      </c>
      <c r="F190" s="41" t="s">
        <v>690</v>
      </c>
      <c r="G190" s="41"/>
      <c r="H190" s="37">
        <v>20000</v>
      </c>
      <c r="I190" s="37">
        <v>20000</v>
      </c>
      <c r="J190" s="185">
        <v>20000</v>
      </c>
      <c r="K190" s="608" t="s">
        <v>1629</v>
      </c>
      <c r="L190" s="4"/>
    </row>
    <row r="191" spans="1:13" x14ac:dyDescent="0.25">
      <c r="D191" s="194"/>
      <c r="H191" s="171"/>
      <c r="I191" s="171"/>
      <c r="J191" s="171"/>
    </row>
    <row r="192" spans="1:13" x14ac:dyDescent="0.25">
      <c r="D192" s="194"/>
      <c r="H192" s="171"/>
      <c r="I192" s="171"/>
      <c r="J192" s="171"/>
    </row>
    <row r="193" spans="4:10" x14ac:dyDescent="0.25">
      <c r="D193" s="194"/>
      <c r="H193" s="171"/>
      <c r="I193" s="171"/>
      <c r="J193" s="171"/>
    </row>
    <row r="194" spans="4:10" x14ac:dyDescent="0.25">
      <c r="D194" s="194"/>
      <c r="H194" s="171"/>
      <c r="I194" s="171"/>
      <c r="J194" s="171"/>
    </row>
    <row r="195" spans="4:10" x14ac:dyDescent="0.25">
      <c r="H195" s="171"/>
      <c r="I195" s="171"/>
      <c r="J195" s="171"/>
    </row>
  </sheetData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>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O986"/>
  <sheetViews>
    <sheetView zoomScaleNormal="100" workbookViewId="0">
      <pane xSplit="6" ySplit="3" topLeftCell="G35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6.6640625" customWidth="1"/>
    <col min="2" max="2" width="5.5546875" style="101" bestFit="1" customWidth="1"/>
    <col min="3" max="3" width="4.5546875" style="39" bestFit="1" customWidth="1"/>
    <col min="4" max="4" width="14.21875" bestFit="1" customWidth="1"/>
    <col min="5" max="5" width="46.33203125" style="1" customWidth="1"/>
    <col min="6" max="6" width="13.33203125" style="1" customWidth="1"/>
    <col min="7" max="7" width="25.6640625" style="1" bestFit="1" customWidth="1"/>
    <col min="8" max="8" width="25.88671875" style="1" bestFit="1" customWidth="1"/>
    <col min="9" max="9" width="18.109375" style="1" bestFit="1" customWidth="1"/>
    <col min="10" max="10" width="14.5546875" style="488" bestFit="1" customWidth="1"/>
    <col min="11" max="11" width="5" style="312" bestFit="1" customWidth="1"/>
    <col min="12" max="12" width="11.5546875" bestFit="1" customWidth="1"/>
    <col min="13" max="13" width="10.6640625" bestFit="1" customWidth="1"/>
  </cols>
  <sheetData>
    <row r="1" spans="1:11" s="54" customFormat="1" ht="24.6" customHeight="1" x14ac:dyDescent="0.4">
      <c r="A1" s="472"/>
      <c r="B1" s="587"/>
      <c r="C1" s="472"/>
      <c r="D1" s="472"/>
      <c r="E1" s="473" t="s">
        <v>1632</v>
      </c>
      <c r="F1" s="474"/>
      <c r="G1" s="475">
        <f>SUM(G4+G13+G770+G848+G913)</f>
        <v>1679130384</v>
      </c>
      <c r="H1" s="475">
        <f>příjmy_struktura_2016!G1+financování_struktura_2016!G1</f>
        <v>1679130384</v>
      </c>
      <c r="I1" s="669">
        <f>H1-G1</f>
        <v>0</v>
      </c>
      <c r="J1" s="562"/>
      <c r="K1" s="498"/>
    </row>
    <row r="2" spans="1:11" x14ac:dyDescent="0.25">
      <c r="E2" s="564" t="s">
        <v>1766</v>
      </c>
      <c r="F2" s="397">
        <f>SUM(J5:J927)</f>
        <v>1679130384</v>
      </c>
      <c r="G2" s="565"/>
      <c r="I2" s="669" t="s">
        <v>1767</v>
      </c>
      <c r="J2" s="563"/>
    </row>
    <row r="3" spans="1:11" ht="44.4" customHeight="1" x14ac:dyDescent="0.25">
      <c r="E3" s="176" t="s">
        <v>0</v>
      </c>
      <c r="F3" s="176" t="s">
        <v>798</v>
      </c>
      <c r="G3" s="177" t="s">
        <v>8</v>
      </c>
      <c r="H3" s="174" t="s">
        <v>566</v>
      </c>
      <c r="I3" s="528" t="s">
        <v>567</v>
      </c>
      <c r="J3" s="668" t="s">
        <v>565</v>
      </c>
    </row>
    <row r="4" spans="1:11" s="39" customFormat="1" ht="19.95" customHeight="1" x14ac:dyDescent="0.3">
      <c r="A4" s="173" t="s">
        <v>562</v>
      </c>
      <c r="B4" s="173" t="s">
        <v>563</v>
      </c>
      <c r="C4" s="173" t="s">
        <v>436</v>
      </c>
      <c r="D4" s="173" t="s">
        <v>27</v>
      </c>
      <c r="E4" s="477" t="s">
        <v>1774</v>
      </c>
      <c r="F4" s="477"/>
      <c r="G4" s="223">
        <f>SUM(J5:J11)</f>
        <v>8477000</v>
      </c>
      <c r="H4" s="81"/>
      <c r="I4" s="529"/>
      <c r="J4" s="502"/>
      <c r="K4" s="312"/>
    </row>
    <row r="5" spans="1:11" s="40" customFormat="1" ht="13.2" customHeight="1" x14ac:dyDescent="0.25">
      <c r="A5" s="226" t="s">
        <v>826</v>
      </c>
      <c r="B5" s="284" t="s">
        <v>902</v>
      </c>
      <c r="C5" s="228">
        <v>1</v>
      </c>
      <c r="D5" s="227" t="s">
        <v>903</v>
      </c>
      <c r="E5" s="32" t="s">
        <v>1706</v>
      </c>
      <c r="F5" s="231" t="s">
        <v>928</v>
      </c>
      <c r="G5" s="458"/>
      <c r="H5" s="362">
        <v>3953000</v>
      </c>
      <c r="I5" s="530">
        <v>3953000</v>
      </c>
      <c r="J5" s="569">
        <v>4321000</v>
      </c>
      <c r="K5" s="661" t="s">
        <v>1796</v>
      </c>
    </row>
    <row r="6" spans="1:11" s="40" customFormat="1" ht="13.2" customHeight="1" x14ac:dyDescent="0.25">
      <c r="A6" s="226" t="s">
        <v>826</v>
      </c>
      <c r="B6" s="284" t="s">
        <v>902</v>
      </c>
      <c r="C6" s="228">
        <v>1</v>
      </c>
      <c r="D6" s="227" t="s">
        <v>903</v>
      </c>
      <c r="E6" s="32" t="s">
        <v>1790</v>
      </c>
      <c r="F6" s="231" t="s">
        <v>928</v>
      </c>
      <c r="G6" s="458"/>
      <c r="H6" s="362">
        <v>372000</v>
      </c>
      <c r="I6" s="530">
        <v>372000</v>
      </c>
      <c r="J6" s="569">
        <v>735000</v>
      </c>
      <c r="K6" s="661" t="s">
        <v>1796</v>
      </c>
    </row>
    <row r="7" spans="1:11" s="40" customFormat="1" ht="13.2" customHeight="1" x14ac:dyDescent="0.25">
      <c r="A7" s="226" t="s">
        <v>826</v>
      </c>
      <c r="B7" s="284" t="s">
        <v>902</v>
      </c>
      <c r="C7" s="228">
        <v>1</v>
      </c>
      <c r="D7" s="227" t="s">
        <v>903</v>
      </c>
      <c r="E7" s="32" t="s">
        <v>1701</v>
      </c>
      <c r="F7" s="231" t="s">
        <v>928</v>
      </c>
      <c r="G7" s="458"/>
      <c r="H7" s="362">
        <v>706000</v>
      </c>
      <c r="I7" s="530">
        <v>706000</v>
      </c>
      <c r="J7" s="569">
        <v>720000</v>
      </c>
      <c r="K7" s="661" t="s">
        <v>1796</v>
      </c>
    </row>
    <row r="8" spans="1:11" s="40" customFormat="1" ht="13.2" customHeight="1" x14ac:dyDescent="0.25">
      <c r="A8" s="226" t="s">
        <v>826</v>
      </c>
      <c r="B8" s="284" t="s">
        <v>902</v>
      </c>
      <c r="C8" s="228">
        <v>1</v>
      </c>
      <c r="D8" s="227" t="s">
        <v>903</v>
      </c>
      <c r="E8" s="32" t="s">
        <v>1702</v>
      </c>
      <c r="F8" s="231" t="s">
        <v>928</v>
      </c>
      <c r="G8" s="458"/>
      <c r="H8" s="362">
        <v>1570000</v>
      </c>
      <c r="I8" s="530">
        <v>1570000</v>
      </c>
      <c r="J8" s="518">
        <v>1104000</v>
      </c>
      <c r="K8" s="661" t="s">
        <v>1796</v>
      </c>
    </row>
    <row r="9" spans="1:11" s="40" customFormat="1" ht="13.2" customHeight="1" x14ac:dyDescent="0.25">
      <c r="A9" s="226" t="s">
        <v>826</v>
      </c>
      <c r="B9" s="284" t="s">
        <v>853</v>
      </c>
      <c r="C9" s="228">
        <v>1</v>
      </c>
      <c r="D9" s="227" t="s">
        <v>907</v>
      </c>
      <c r="E9" s="32" t="s">
        <v>1703</v>
      </c>
      <c r="F9" s="231" t="s">
        <v>928</v>
      </c>
      <c r="G9" s="458"/>
      <c r="H9" s="362">
        <v>949000</v>
      </c>
      <c r="I9" s="530">
        <v>949000</v>
      </c>
      <c r="J9" s="518">
        <v>978000</v>
      </c>
      <c r="K9" s="661" t="s">
        <v>1796</v>
      </c>
    </row>
    <row r="10" spans="1:11" s="40" customFormat="1" ht="13.2" customHeight="1" x14ac:dyDescent="0.25">
      <c r="A10" s="226" t="s">
        <v>826</v>
      </c>
      <c r="B10" s="284" t="s">
        <v>856</v>
      </c>
      <c r="C10" s="228">
        <v>1</v>
      </c>
      <c r="D10" s="227" t="s">
        <v>909</v>
      </c>
      <c r="E10" s="32" t="s">
        <v>1704</v>
      </c>
      <c r="F10" s="231" t="s">
        <v>928</v>
      </c>
      <c r="G10" s="458"/>
      <c r="H10" s="362">
        <v>594000</v>
      </c>
      <c r="I10" s="530">
        <v>594000</v>
      </c>
      <c r="J10" s="518">
        <v>602000</v>
      </c>
      <c r="K10" s="661" t="s">
        <v>1796</v>
      </c>
    </row>
    <row r="11" spans="1:11" s="40" customFormat="1" ht="13.2" customHeight="1" x14ac:dyDescent="0.25">
      <c r="A11" s="226" t="s">
        <v>826</v>
      </c>
      <c r="B11" s="284" t="s">
        <v>858</v>
      </c>
      <c r="C11" s="228">
        <v>1</v>
      </c>
      <c r="D11" s="227" t="s">
        <v>911</v>
      </c>
      <c r="E11" s="32" t="s">
        <v>1705</v>
      </c>
      <c r="F11" s="231" t="s">
        <v>928</v>
      </c>
      <c r="G11" s="458"/>
      <c r="H11" s="362">
        <v>17000</v>
      </c>
      <c r="I11" s="530">
        <v>17000</v>
      </c>
      <c r="J11" s="518">
        <v>17000</v>
      </c>
      <c r="K11" s="661" t="s">
        <v>1796</v>
      </c>
    </row>
    <row r="12" spans="1:11" s="39" customFormat="1" ht="13.2" customHeight="1" x14ac:dyDescent="0.25">
      <c r="B12" s="101"/>
      <c r="E12" s="454"/>
      <c r="F12" s="454"/>
      <c r="G12" s="455"/>
      <c r="H12" s="456"/>
      <c r="I12" s="531"/>
      <c r="J12" s="457"/>
      <c r="K12" s="312"/>
    </row>
    <row r="13" spans="1:11" s="39" customFormat="1" ht="21" x14ac:dyDescent="0.4">
      <c r="B13" s="101"/>
      <c r="E13" s="60" t="s">
        <v>841</v>
      </c>
      <c r="F13" s="61"/>
      <c r="G13" s="223">
        <f>SUM(G14+G28+G60+G77+G186+G199+G223+G238+G267+G280+G304+G404+G466+G496+G531+G606+G650+G700)</f>
        <v>573402620</v>
      </c>
      <c r="H13" s="81"/>
      <c r="I13" s="529"/>
      <c r="J13" s="502"/>
      <c r="K13" s="312"/>
    </row>
    <row r="14" spans="1:11" s="39" customFormat="1" ht="13.8" x14ac:dyDescent="0.25">
      <c r="B14" s="101"/>
      <c r="E14" s="82" t="s">
        <v>4</v>
      </c>
      <c r="F14" s="97">
        <f>SUM(J22:J25)</f>
        <v>20000</v>
      </c>
      <c r="G14" s="83">
        <f>SUM(G15+G21)</f>
        <v>1818540</v>
      </c>
      <c r="H14" s="83"/>
      <c r="I14" s="532"/>
      <c r="J14" s="503"/>
      <c r="K14" s="312"/>
    </row>
    <row r="15" spans="1:11" s="39" customFormat="1" x14ac:dyDescent="0.25">
      <c r="A15" s="173" t="s">
        <v>562</v>
      </c>
      <c r="B15" s="173" t="s">
        <v>563</v>
      </c>
      <c r="C15" s="173" t="s">
        <v>436</v>
      </c>
      <c r="D15" s="173" t="s">
        <v>27</v>
      </c>
      <c r="E15" s="18" t="s">
        <v>1792</v>
      </c>
      <c r="F15" s="616"/>
      <c r="G15" s="235">
        <f>SUM(J16:J19)</f>
        <v>1798540</v>
      </c>
      <c r="H15" s="617"/>
      <c r="I15" s="618"/>
      <c r="J15" s="619"/>
      <c r="K15" s="312"/>
    </row>
    <row r="16" spans="1:11" s="39" customFormat="1" x14ac:dyDescent="0.25">
      <c r="A16" s="226" t="s">
        <v>789</v>
      </c>
      <c r="B16" s="284" t="s">
        <v>849</v>
      </c>
      <c r="C16" s="228">
        <v>1</v>
      </c>
      <c r="D16" s="227" t="s">
        <v>850</v>
      </c>
      <c r="E16" s="227" t="s">
        <v>113</v>
      </c>
      <c r="F16" s="231" t="s">
        <v>928</v>
      </c>
      <c r="G16" s="613"/>
      <c r="H16" s="464">
        <v>1338000</v>
      </c>
      <c r="I16" s="464">
        <v>1338000</v>
      </c>
      <c r="J16" s="620">
        <v>1338000</v>
      </c>
      <c r="K16" s="312"/>
    </row>
    <row r="17" spans="1:11" s="39" customFormat="1" x14ac:dyDescent="0.25">
      <c r="A17" s="226" t="s">
        <v>789</v>
      </c>
      <c r="B17" s="284" t="s">
        <v>853</v>
      </c>
      <c r="C17" s="228">
        <v>1</v>
      </c>
      <c r="D17" s="227" t="s">
        <v>854</v>
      </c>
      <c r="E17" s="227" t="s">
        <v>855</v>
      </c>
      <c r="F17" s="231" t="s">
        <v>928</v>
      </c>
      <c r="G17" s="613"/>
      <c r="H17" s="464">
        <v>334000</v>
      </c>
      <c r="I17" s="464">
        <v>334000</v>
      </c>
      <c r="J17" s="620">
        <v>334500</v>
      </c>
      <c r="K17" s="312"/>
    </row>
    <row r="18" spans="1:11" s="39" customFormat="1" x14ac:dyDescent="0.25">
      <c r="A18" s="226" t="s">
        <v>789</v>
      </c>
      <c r="B18" s="284" t="s">
        <v>856</v>
      </c>
      <c r="C18" s="228">
        <v>1</v>
      </c>
      <c r="D18" s="227" t="s">
        <v>857</v>
      </c>
      <c r="E18" s="227" t="s">
        <v>115</v>
      </c>
      <c r="F18" s="231" t="s">
        <v>928</v>
      </c>
      <c r="G18" s="613"/>
      <c r="H18" s="464">
        <v>120000</v>
      </c>
      <c r="I18" s="464">
        <v>120000</v>
      </c>
      <c r="J18" s="620">
        <v>120420</v>
      </c>
      <c r="K18" s="312"/>
    </row>
    <row r="19" spans="1:11" s="39" customFormat="1" x14ac:dyDescent="0.25">
      <c r="A19" s="226" t="s">
        <v>789</v>
      </c>
      <c r="B19" s="284" t="s">
        <v>858</v>
      </c>
      <c r="C19" s="228">
        <v>1</v>
      </c>
      <c r="D19" s="227" t="s">
        <v>859</v>
      </c>
      <c r="E19" s="227" t="s">
        <v>116</v>
      </c>
      <c r="F19" s="231" t="s">
        <v>928</v>
      </c>
      <c r="G19" s="613"/>
      <c r="H19" s="464">
        <v>7000</v>
      </c>
      <c r="I19" s="464">
        <v>7000</v>
      </c>
      <c r="J19" s="620">
        <v>5620</v>
      </c>
      <c r="K19" s="312"/>
    </row>
    <row r="20" spans="1:11" s="39" customFormat="1" ht="13.8" x14ac:dyDescent="0.25">
      <c r="B20" s="101"/>
      <c r="E20" s="16"/>
      <c r="F20" s="612"/>
      <c r="G20" s="613"/>
      <c r="H20" s="613"/>
      <c r="I20" s="614"/>
      <c r="J20" s="620"/>
      <c r="K20" s="312"/>
    </row>
    <row r="21" spans="1:11" s="39" customFormat="1" x14ac:dyDescent="0.25">
      <c r="A21" s="173" t="s">
        <v>562</v>
      </c>
      <c r="B21" s="173" t="s">
        <v>563</v>
      </c>
      <c r="C21" s="173" t="s">
        <v>436</v>
      </c>
      <c r="D21" s="173" t="s">
        <v>27</v>
      </c>
      <c r="E21" s="18" t="s">
        <v>788</v>
      </c>
      <c r="F21" s="56"/>
      <c r="G21" s="235">
        <f>SUM(J22:J25)</f>
        <v>20000</v>
      </c>
      <c r="H21" s="47"/>
      <c r="I21" s="274"/>
      <c r="J21" s="504"/>
      <c r="K21" s="312"/>
    </row>
    <row r="22" spans="1:11" s="39" customFormat="1" x14ac:dyDescent="0.25">
      <c r="A22" s="218" t="s">
        <v>789</v>
      </c>
      <c r="B22" s="588" t="s">
        <v>790</v>
      </c>
      <c r="C22" s="221">
        <v>1</v>
      </c>
      <c r="D22" s="219" t="s">
        <v>791</v>
      </c>
      <c r="E22" s="219" t="s">
        <v>550</v>
      </c>
      <c r="F22" s="224" t="s">
        <v>799</v>
      </c>
      <c r="G22" s="220"/>
      <c r="H22" s="234">
        <v>6000</v>
      </c>
      <c r="I22" s="222">
        <v>6000</v>
      </c>
      <c r="J22" s="505">
        <v>8000</v>
      </c>
      <c r="K22" s="312"/>
    </row>
    <row r="23" spans="1:11" s="39" customFormat="1" x14ac:dyDescent="0.25">
      <c r="A23" s="218" t="s">
        <v>789</v>
      </c>
      <c r="B23" s="588" t="s">
        <v>792</v>
      </c>
      <c r="C23" s="221">
        <v>1</v>
      </c>
      <c r="D23" s="219" t="s">
        <v>793</v>
      </c>
      <c r="E23" s="219" t="s">
        <v>551</v>
      </c>
      <c r="F23" s="224" t="s">
        <v>799</v>
      </c>
      <c r="G23" s="220"/>
      <c r="H23" s="234">
        <v>1000</v>
      </c>
      <c r="I23" s="222">
        <v>1000</v>
      </c>
      <c r="J23" s="505">
        <v>1000</v>
      </c>
      <c r="K23" s="312"/>
    </row>
    <row r="24" spans="1:11" s="39" customFormat="1" x14ac:dyDescent="0.25">
      <c r="A24" s="218" t="s">
        <v>789</v>
      </c>
      <c r="B24" s="588" t="s">
        <v>794</v>
      </c>
      <c r="C24" s="221">
        <v>1</v>
      </c>
      <c r="D24" s="219" t="s">
        <v>795</v>
      </c>
      <c r="E24" s="219" t="s">
        <v>1</v>
      </c>
      <c r="F24" s="224" t="s">
        <v>799</v>
      </c>
      <c r="G24" s="220"/>
      <c r="H24" s="234">
        <v>6000</v>
      </c>
      <c r="I24" s="222">
        <v>6000</v>
      </c>
      <c r="J24" s="505">
        <v>6000</v>
      </c>
      <c r="K24" s="312"/>
    </row>
    <row r="25" spans="1:11" s="39" customFormat="1" x14ac:dyDescent="0.25">
      <c r="A25" s="218" t="s">
        <v>789</v>
      </c>
      <c r="B25" s="588" t="s">
        <v>796</v>
      </c>
      <c r="C25" s="221">
        <v>1</v>
      </c>
      <c r="D25" s="219" t="s">
        <v>797</v>
      </c>
      <c r="E25" s="219" t="s">
        <v>100</v>
      </c>
      <c r="F25" s="224" t="s">
        <v>799</v>
      </c>
      <c r="G25" s="220"/>
      <c r="H25" s="234">
        <v>5000</v>
      </c>
      <c r="I25" s="222">
        <v>5000</v>
      </c>
      <c r="J25" s="505">
        <v>5000</v>
      </c>
      <c r="K25" s="312"/>
    </row>
    <row r="26" spans="1:11" s="39" customFormat="1" x14ac:dyDescent="0.25">
      <c r="B26" s="101"/>
      <c r="E26" s="217" t="s">
        <v>5</v>
      </c>
      <c r="F26" s="254"/>
      <c r="G26" s="236">
        <f>SUM(J16:J25)</f>
        <v>1818540</v>
      </c>
      <c r="H26" s="85"/>
      <c r="I26" s="533"/>
      <c r="J26" s="506"/>
      <c r="K26" s="312"/>
    </row>
    <row r="27" spans="1:11" s="39" customFormat="1" x14ac:dyDescent="0.25">
      <c r="B27" s="101"/>
      <c r="D27" s="225"/>
      <c r="E27" s="55"/>
      <c r="F27" s="55"/>
      <c r="G27" s="87"/>
      <c r="H27" s="87"/>
      <c r="I27" s="534"/>
      <c r="J27" s="507"/>
      <c r="K27" s="312"/>
    </row>
    <row r="28" spans="1:11" s="39" customFormat="1" ht="13.8" x14ac:dyDescent="0.25">
      <c r="B28" s="101"/>
      <c r="E28" s="82" t="s">
        <v>6</v>
      </c>
      <c r="F28" s="69"/>
      <c r="G28" s="88">
        <f>SUM(G29+G35)</f>
        <v>10106000</v>
      </c>
      <c r="H28" s="88"/>
      <c r="I28" s="535"/>
      <c r="J28" s="508"/>
      <c r="K28" s="312"/>
    </row>
    <row r="29" spans="1:11" s="39" customFormat="1" x14ac:dyDescent="0.25">
      <c r="A29" s="173" t="s">
        <v>562</v>
      </c>
      <c r="B29" s="173" t="s">
        <v>563</v>
      </c>
      <c r="C29" s="173" t="s">
        <v>436</v>
      </c>
      <c r="D29" s="173" t="s">
        <v>27</v>
      </c>
      <c r="E29" s="18" t="s">
        <v>1792</v>
      </c>
      <c r="F29" s="631"/>
      <c r="G29" s="637">
        <f>SUM(J30:J34)</f>
        <v>6206000</v>
      </c>
      <c r="H29" s="632"/>
      <c r="I29" s="633"/>
      <c r="J29" s="634"/>
      <c r="K29" s="312"/>
    </row>
    <row r="30" spans="1:11" s="39" customFormat="1" x14ac:dyDescent="0.25">
      <c r="A30" s="226" t="s">
        <v>789</v>
      </c>
      <c r="B30" s="284" t="s">
        <v>849</v>
      </c>
      <c r="C30" s="228">
        <v>1</v>
      </c>
      <c r="D30" s="227" t="s">
        <v>850</v>
      </c>
      <c r="E30" s="227" t="s">
        <v>113</v>
      </c>
      <c r="F30" s="231" t="s">
        <v>928</v>
      </c>
      <c r="G30" s="622"/>
      <c r="H30" s="650">
        <v>3666000</v>
      </c>
      <c r="I30" s="650">
        <v>3666000</v>
      </c>
      <c r="J30" s="635">
        <v>4616000</v>
      </c>
      <c r="K30" s="312"/>
    </row>
    <row r="31" spans="1:11" s="39" customFormat="1" x14ac:dyDescent="0.25">
      <c r="A31" s="226" t="s">
        <v>789</v>
      </c>
      <c r="B31" s="284" t="s">
        <v>853</v>
      </c>
      <c r="C31" s="228">
        <v>1</v>
      </c>
      <c r="D31" s="227" t="s">
        <v>854</v>
      </c>
      <c r="E31" s="227" t="s">
        <v>855</v>
      </c>
      <c r="F31" s="231" t="s">
        <v>928</v>
      </c>
      <c r="G31" s="622"/>
      <c r="H31" s="650">
        <v>916000</v>
      </c>
      <c r="I31" s="650">
        <v>916000</v>
      </c>
      <c r="J31" s="635">
        <v>1154900</v>
      </c>
      <c r="K31" s="312"/>
    </row>
    <row r="32" spans="1:11" s="39" customFormat="1" x14ac:dyDescent="0.25">
      <c r="A32" s="226" t="s">
        <v>789</v>
      </c>
      <c r="B32" s="284" t="s">
        <v>856</v>
      </c>
      <c r="C32" s="228">
        <v>1</v>
      </c>
      <c r="D32" s="227" t="s">
        <v>857</v>
      </c>
      <c r="E32" s="227" t="s">
        <v>115</v>
      </c>
      <c r="F32" s="231" t="s">
        <v>928</v>
      </c>
      <c r="G32" s="622"/>
      <c r="H32" s="650">
        <v>330000</v>
      </c>
      <c r="I32" s="650">
        <v>330000</v>
      </c>
      <c r="J32" s="635">
        <v>415700</v>
      </c>
      <c r="K32" s="312"/>
    </row>
    <row r="33" spans="1:11" s="39" customFormat="1" x14ac:dyDescent="0.25">
      <c r="A33" s="226" t="s">
        <v>789</v>
      </c>
      <c r="B33" s="284" t="s">
        <v>858</v>
      </c>
      <c r="C33" s="228">
        <v>1</v>
      </c>
      <c r="D33" s="227" t="s">
        <v>859</v>
      </c>
      <c r="E33" s="227" t="s">
        <v>116</v>
      </c>
      <c r="F33" s="231" t="s">
        <v>928</v>
      </c>
      <c r="G33" s="622"/>
      <c r="H33" s="650">
        <v>16000</v>
      </c>
      <c r="I33" s="650">
        <v>16000</v>
      </c>
      <c r="J33" s="635">
        <v>19400</v>
      </c>
      <c r="K33" s="312"/>
    </row>
    <row r="34" spans="1:11" s="39" customFormat="1" ht="13.8" x14ac:dyDescent="0.25">
      <c r="A34" s="625"/>
      <c r="B34" s="626"/>
      <c r="C34" s="625"/>
      <c r="D34" s="625"/>
      <c r="E34" s="627"/>
      <c r="F34" s="454"/>
      <c r="G34" s="628"/>
      <c r="H34" s="650"/>
      <c r="I34" s="651"/>
      <c r="J34" s="636"/>
      <c r="K34" s="312"/>
    </row>
    <row r="35" spans="1:11" s="39" customFormat="1" x14ac:dyDescent="0.25">
      <c r="A35" s="173" t="s">
        <v>562</v>
      </c>
      <c r="B35" s="173" t="s">
        <v>563</v>
      </c>
      <c r="C35" s="173" t="s">
        <v>436</v>
      </c>
      <c r="D35" s="173" t="s">
        <v>27</v>
      </c>
      <c r="E35" s="18" t="s">
        <v>88</v>
      </c>
      <c r="F35" s="18"/>
      <c r="G35" s="235">
        <f>SUM(J36:J57)</f>
        <v>3900000</v>
      </c>
      <c r="H35" s="47"/>
      <c r="I35" s="274"/>
      <c r="J35" s="509"/>
      <c r="K35" s="312"/>
    </row>
    <row r="36" spans="1:11" s="39" customFormat="1" x14ac:dyDescent="0.25">
      <c r="A36" s="226" t="s">
        <v>789</v>
      </c>
      <c r="B36" s="284" t="s">
        <v>800</v>
      </c>
      <c r="C36" s="228">
        <v>1</v>
      </c>
      <c r="D36" s="227" t="s">
        <v>801</v>
      </c>
      <c r="E36" s="233" t="s">
        <v>802</v>
      </c>
      <c r="F36" s="230" t="s">
        <v>840</v>
      </c>
      <c r="G36" s="49"/>
      <c r="H36" s="234">
        <v>0</v>
      </c>
      <c r="I36" s="222">
        <v>4609</v>
      </c>
      <c r="J36" s="463">
        <v>5000</v>
      </c>
      <c r="K36" s="312"/>
    </row>
    <row r="37" spans="1:11" s="39" customFormat="1" x14ac:dyDescent="0.25">
      <c r="A37" s="226" t="s">
        <v>789</v>
      </c>
      <c r="B37" s="284" t="s">
        <v>803</v>
      </c>
      <c r="C37" s="228">
        <v>1</v>
      </c>
      <c r="D37" s="227" t="s">
        <v>804</v>
      </c>
      <c r="E37" s="233" t="s">
        <v>805</v>
      </c>
      <c r="F37" s="230" t="s">
        <v>840</v>
      </c>
      <c r="G37" s="46"/>
      <c r="H37" s="234">
        <v>0</v>
      </c>
      <c r="I37" s="222">
        <v>2000</v>
      </c>
      <c r="J37" s="463">
        <v>2000</v>
      </c>
      <c r="K37" s="312"/>
    </row>
    <row r="38" spans="1:11" s="39" customFormat="1" x14ac:dyDescent="0.25">
      <c r="A38" s="226" t="s">
        <v>789</v>
      </c>
      <c r="B38" s="284" t="s">
        <v>790</v>
      </c>
      <c r="C38" s="228">
        <v>1</v>
      </c>
      <c r="D38" s="227" t="s">
        <v>791</v>
      </c>
      <c r="E38" s="233" t="s">
        <v>550</v>
      </c>
      <c r="F38" s="230" t="s">
        <v>840</v>
      </c>
      <c r="G38" s="46"/>
      <c r="H38" s="234">
        <v>2000</v>
      </c>
      <c r="I38" s="222">
        <v>2000</v>
      </c>
      <c r="J38" s="463">
        <v>2000</v>
      </c>
      <c r="K38" s="312"/>
    </row>
    <row r="39" spans="1:11" s="39" customFormat="1" x14ac:dyDescent="0.25">
      <c r="A39" s="226" t="s">
        <v>789</v>
      </c>
      <c r="B39" s="284" t="s">
        <v>806</v>
      </c>
      <c r="C39" s="228">
        <v>1</v>
      </c>
      <c r="D39" s="227" t="s">
        <v>807</v>
      </c>
      <c r="E39" s="233" t="s">
        <v>2</v>
      </c>
      <c r="F39" s="231" t="s">
        <v>840</v>
      </c>
      <c r="G39" s="46"/>
      <c r="H39" s="234">
        <v>100000</v>
      </c>
      <c r="I39" s="222">
        <v>100000</v>
      </c>
      <c r="J39" s="463">
        <v>130000</v>
      </c>
      <c r="K39" s="312"/>
    </row>
    <row r="40" spans="1:11" s="39" customFormat="1" x14ac:dyDescent="0.25">
      <c r="A40" s="226" t="s">
        <v>789</v>
      </c>
      <c r="B40" s="284" t="s">
        <v>808</v>
      </c>
      <c r="C40" s="228">
        <v>1</v>
      </c>
      <c r="D40" s="227" t="s">
        <v>809</v>
      </c>
      <c r="E40" s="233" t="s">
        <v>122</v>
      </c>
      <c r="F40" s="231" t="s">
        <v>840</v>
      </c>
      <c r="G40" s="46"/>
      <c r="H40" s="234">
        <v>0</v>
      </c>
      <c r="I40" s="222">
        <v>12000</v>
      </c>
      <c r="J40" s="463">
        <v>15000</v>
      </c>
      <c r="K40" s="312"/>
    </row>
    <row r="41" spans="1:11" s="39" customFormat="1" x14ac:dyDescent="0.25">
      <c r="A41" s="226" t="s">
        <v>789</v>
      </c>
      <c r="B41" s="284" t="s">
        <v>792</v>
      </c>
      <c r="C41" s="228">
        <v>1</v>
      </c>
      <c r="D41" s="227" t="s">
        <v>793</v>
      </c>
      <c r="E41" s="233" t="s">
        <v>551</v>
      </c>
      <c r="F41" s="231" t="s">
        <v>840</v>
      </c>
      <c r="G41" s="46"/>
      <c r="H41" s="234">
        <v>40000</v>
      </c>
      <c r="I41" s="222">
        <v>38800</v>
      </c>
      <c r="J41" s="463">
        <v>20000</v>
      </c>
      <c r="K41" s="312"/>
    </row>
    <row r="42" spans="1:11" s="39" customFormat="1" x14ac:dyDescent="0.25">
      <c r="A42" s="226" t="s">
        <v>789</v>
      </c>
      <c r="B42" s="284" t="s">
        <v>810</v>
      </c>
      <c r="C42" s="228">
        <v>1</v>
      </c>
      <c r="D42" s="227" t="s">
        <v>811</v>
      </c>
      <c r="E42" s="233" t="s">
        <v>137</v>
      </c>
      <c r="F42" s="231" t="s">
        <v>840</v>
      </c>
      <c r="G42" s="46"/>
      <c r="H42" s="234">
        <v>0</v>
      </c>
      <c r="I42" s="222">
        <v>5000</v>
      </c>
      <c r="J42" s="463">
        <v>5000</v>
      </c>
      <c r="K42" s="312"/>
    </row>
    <row r="43" spans="1:11" s="39" customFormat="1" x14ac:dyDescent="0.25">
      <c r="A43" s="226" t="s">
        <v>789</v>
      </c>
      <c r="B43" s="284" t="s">
        <v>812</v>
      </c>
      <c r="C43" s="228">
        <v>1</v>
      </c>
      <c r="D43" s="227" t="s">
        <v>813</v>
      </c>
      <c r="E43" s="233" t="s">
        <v>138</v>
      </c>
      <c r="F43" s="231" t="s">
        <v>840</v>
      </c>
      <c r="G43" s="46"/>
      <c r="H43" s="234">
        <v>0</v>
      </c>
      <c r="I43" s="222">
        <v>200</v>
      </c>
      <c r="J43" s="463">
        <v>200</v>
      </c>
      <c r="K43" s="312"/>
    </row>
    <row r="44" spans="1:11" s="39" customFormat="1" x14ac:dyDescent="0.25">
      <c r="A44" s="226" t="s">
        <v>814</v>
      </c>
      <c r="B44" s="284" t="s">
        <v>815</v>
      </c>
      <c r="C44" s="228">
        <v>1</v>
      </c>
      <c r="D44" s="227" t="s">
        <v>816</v>
      </c>
      <c r="E44" s="233" t="s">
        <v>104</v>
      </c>
      <c r="F44" s="231" t="s">
        <v>840</v>
      </c>
      <c r="G44" s="46"/>
      <c r="H44" s="234">
        <v>40000</v>
      </c>
      <c r="I44" s="222">
        <v>40000</v>
      </c>
      <c r="J44" s="463">
        <v>50000</v>
      </c>
      <c r="K44" s="312"/>
    </row>
    <row r="45" spans="1:11" s="39" customFormat="1" x14ac:dyDescent="0.25">
      <c r="A45" s="226" t="s">
        <v>814</v>
      </c>
      <c r="B45" s="284" t="s">
        <v>815</v>
      </c>
      <c r="C45" s="228">
        <v>1</v>
      </c>
      <c r="D45" s="227" t="s">
        <v>817</v>
      </c>
      <c r="E45" s="233" t="s">
        <v>106</v>
      </c>
      <c r="F45" s="231" t="s">
        <v>840</v>
      </c>
      <c r="G45" s="46"/>
      <c r="H45" s="234">
        <v>50000</v>
      </c>
      <c r="I45" s="222">
        <v>50000</v>
      </c>
      <c r="J45" s="463">
        <v>40000</v>
      </c>
      <c r="K45" s="312"/>
    </row>
    <row r="46" spans="1:11" s="39" customFormat="1" x14ac:dyDescent="0.25">
      <c r="A46" s="226" t="s">
        <v>818</v>
      </c>
      <c r="B46" s="284" t="s">
        <v>815</v>
      </c>
      <c r="C46" s="228">
        <v>1</v>
      </c>
      <c r="D46" s="227" t="s">
        <v>819</v>
      </c>
      <c r="E46" s="233" t="s">
        <v>412</v>
      </c>
      <c r="F46" s="231" t="s">
        <v>840</v>
      </c>
      <c r="G46" s="46"/>
      <c r="H46" s="234">
        <v>1600000</v>
      </c>
      <c r="I46" s="222">
        <v>1600000</v>
      </c>
      <c r="J46" s="463">
        <v>1950000</v>
      </c>
      <c r="K46" s="312"/>
    </row>
    <row r="47" spans="1:11" s="39" customFormat="1" x14ac:dyDescent="0.25">
      <c r="A47" s="226" t="s">
        <v>789</v>
      </c>
      <c r="B47" s="284" t="s">
        <v>815</v>
      </c>
      <c r="C47" s="228">
        <v>1</v>
      </c>
      <c r="D47" s="227" t="s">
        <v>820</v>
      </c>
      <c r="E47" s="233" t="s">
        <v>22</v>
      </c>
      <c r="F47" s="231" t="s">
        <v>840</v>
      </c>
      <c r="G47" s="46"/>
      <c r="H47" s="234">
        <v>100000</v>
      </c>
      <c r="I47" s="222">
        <v>82381</v>
      </c>
      <c r="J47" s="463">
        <v>80800</v>
      </c>
      <c r="K47" s="312"/>
    </row>
    <row r="48" spans="1:11" s="39" customFormat="1" x14ac:dyDescent="0.25">
      <c r="A48" s="226" t="s">
        <v>789</v>
      </c>
      <c r="B48" s="284" t="s">
        <v>815</v>
      </c>
      <c r="C48" s="228">
        <v>1</v>
      </c>
      <c r="D48" s="227" t="s">
        <v>821</v>
      </c>
      <c r="E48" s="233" t="s">
        <v>103</v>
      </c>
      <c r="F48" s="231" t="s">
        <v>840</v>
      </c>
      <c r="G48" s="46"/>
      <c r="H48" s="234">
        <v>30000</v>
      </c>
      <c r="I48" s="222">
        <v>30000</v>
      </c>
      <c r="J48" s="463">
        <v>30000</v>
      </c>
      <c r="K48" s="312"/>
    </row>
    <row r="49" spans="1:11" s="39" customFormat="1" x14ac:dyDescent="0.25">
      <c r="A49" s="226" t="s">
        <v>789</v>
      </c>
      <c r="B49" s="284" t="s">
        <v>815</v>
      </c>
      <c r="C49" s="228">
        <v>1</v>
      </c>
      <c r="D49" s="227" t="s">
        <v>822</v>
      </c>
      <c r="E49" s="233" t="s">
        <v>105</v>
      </c>
      <c r="F49" s="231" t="s">
        <v>840</v>
      </c>
      <c r="G49" s="46"/>
      <c r="H49" s="234">
        <v>160000</v>
      </c>
      <c r="I49" s="222">
        <v>160000</v>
      </c>
      <c r="J49" s="463">
        <v>160000</v>
      </c>
      <c r="K49" s="312"/>
    </row>
    <row r="50" spans="1:11" s="39" customFormat="1" x14ac:dyDescent="0.25">
      <c r="A50" s="226" t="s">
        <v>789</v>
      </c>
      <c r="B50" s="284" t="s">
        <v>815</v>
      </c>
      <c r="C50" s="228">
        <v>1</v>
      </c>
      <c r="D50" s="227" t="s">
        <v>823</v>
      </c>
      <c r="E50" s="233" t="s">
        <v>107</v>
      </c>
      <c r="F50" s="231" t="s">
        <v>840</v>
      </c>
      <c r="G50" s="46"/>
      <c r="H50" s="234">
        <v>250000</v>
      </c>
      <c r="I50" s="222">
        <v>219000</v>
      </c>
      <c r="J50" s="463">
        <v>160000</v>
      </c>
      <c r="K50" s="312"/>
    </row>
    <row r="51" spans="1:11" s="39" customFormat="1" x14ac:dyDescent="0.25">
      <c r="A51" s="226" t="s">
        <v>789</v>
      </c>
      <c r="B51" s="284" t="s">
        <v>815</v>
      </c>
      <c r="C51" s="228">
        <v>1</v>
      </c>
      <c r="D51" s="227" t="s">
        <v>824</v>
      </c>
      <c r="E51" s="233" t="s">
        <v>825</v>
      </c>
      <c r="F51" s="231" t="s">
        <v>840</v>
      </c>
      <c r="G51" s="46"/>
      <c r="H51" s="234">
        <v>36300</v>
      </c>
      <c r="I51" s="222">
        <v>36300</v>
      </c>
      <c r="J51" s="463">
        <v>40000</v>
      </c>
      <c r="K51" s="312"/>
    </row>
    <row r="52" spans="1:11" s="39" customFormat="1" x14ac:dyDescent="0.25">
      <c r="A52" s="226" t="s">
        <v>826</v>
      </c>
      <c r="B52" s="284" t="s">
        <v>794</v>
      </c>
      <c r="C52" s="228">
        <v>1</v>
      </c>
      <c r="D52" s="227" t="s">
        <v>795</v>
      </c>
      <c r="E52" s="233" t="s">
        <v>1</v>
      </c>
      <c r="F52" s="231" t="s">
        <v>840</v>
      </c>
      <c r="G52" s="46"/>
      <c r="H52" s="234">
        <v>40000</v>
      </c>
      <c r="I52" s="222">
        <v>9000</v>
      </c>
      <c r="J52" s="463">
        <v>10000</v>
      </c>
      <c r="K52" s="312"/>
    </row>
    <row r="53" spans="1:11" s="39" customFormat="1" x14ac:dyDescent="0.25">
      <c r="A53" s="226" t="s">
        <v>789</v>
      </c>
      <c r="B53" s="284" t="s">
        <v>794</v>
      </c>
      <c r="C53" s="228">
        <v>1</v>
      </c>
      <c r="D53" s="227" t="s">
        <v>795</v>
      </c>
      <c r="E53" s="233" t="s">
        <v>1</v>
      </c>
      <c r="F53" s="231" t="s">
        <v>840</v>
      </c>
      <c r="G53" s="46"/>
      <c r="H53" s="234">
        <v>40000</v>
      </c>
      <c r="I53" s="222">
        <v>71000</v>
      </c>
      <c r="J53" s="463">
        <v>50000</v>
      </c>
      <c r="K53" s="312"/>
    </row>
    <row r="54" spans="1:11" s="39" customFormat="1" x14ac:dyDescent="0.25">
      <c r="A54" s="226" t="s">
        <v>789</v>
      </c>
      <c r="B54" s="284" t="s">
        <v>827</v>
      </c>
      <c r="C54" s="228">
        <v>1</v>
      </c>
      <c r="D54" s="227" t="s">
        <v>828</v>
      </c>
      <c r="E54" s="233" t="s">
        <v>102</v>
      </c>
      <c r="F54" s="231" t="s">
        <v>840</v>
      </c>
      <c r="G54" s="46"/>
      <c r="H54" s="234">
        <v>500000</v>
      </c>
      <c r="I54" s="222">
        <v>500000</v>
      </c>
      <c r="J54" s="463">
        <v>500000</v>
      </c>
      <c r="K54" s="312"/>
    </row>
    <row r="55" spans="1:11" s="39" customFormat="1" x14ac:dyDescent="0.25">
      <c r="A55" s="226" t="s">
        <v>789</v>
      </c>
      <c r="B55" s="284" t="s">
        <v>829</v>
      </c>
      <c r="C55" s="228">
        <v>1</v>
      </c>
      <c r="D55" s="227" t="s">
        <v>830</v>
      </c>
      <c r="E55" s="233" t="s">
        <v>108</v>
      </c>
      <c r="F55" s="231" t="s">
        <v>840</v>
      </c>
      <c r="G55" s="46"/>
      <c r="H55" s="234">
        <v>60000</v>
      </c>
      <c r="I55" s="222">
        <v>40000</v>
      </c>
      <c r="J55" s="463">
        <v>50000</v>
      </c>
      <c r="K55" s="312"/>
    </row>
    <row r="56" spans="1:11" s="39" customFormat="1" x14ac:dyDescent="0.25">
      <c r="A56" s="226" t="s">
        <v>831</v>
      </c>
      <c r="B56" s="284" t="s">
        <v>832</v>
      </c>
      <c r="C56" s="228">
        <v>1</v>
      </c>
      <c r="D56" s="227" t="s">
        <v>833</v>
      </c>
      <c r="E56" s="233" t="s">
        <v>834</v>
      </c>
      <c r="F56" s="231" t="s">
        <v>840</v>
      </c>
      <c r="G56" s="46"/>
      <c r="H56" s="234">
        <v>100000</v>
      </c>
      <c r="I56" s="222">
        <v>10000</v>
      </c>
      <c r="J56" s="463">
        <v>100000</v>
      </c>
      <c r="K56" s="312"/>
    </row>
    <row r="57" spans="1:11" s="39" customFormat="1" x14ac:dyDescent="0.25">
      <c r="A57" s="226" t="s">
        <v>837</v>
      </c>
      <c r="B57" s="284" t="s">
        <v>838</v>
      </c>
      <c r="C57" s="228">
        <v>1</v>
      </c>
      <c r="D57" s="227" t="s">
        <v>839</v>
      </c>
      <c r="E57" s="233" t="s">
        <v>1780</v>
      </c>
      <c r="F57" s="231" t="s">
        <v>840</v>
      </c>
      <c r="G57" s="46"/>
      <c r="H57" s="234">
        <v>600000</v>
      </c>
      <c r="I57" s="222">
        <v>547000</v>
      </c>
      <c r="J57" s="463">
        <v>500000</v>
      </c>
      <c r="K57" s="312"/>
    </row>
    <row r="58" spans="1:11" s="39" customFormat="1" x14ac:dyDescent="0.25">
      <c r="B58" s="101"/>
      <c r="E58" s="84" t="s">
        <v>7</v>
      </c>
      <c r="F58" s="254"/>
      <c r="G58" s="236">
        <f>SUM(J30:J57)</f>
        <v>10106000</v>
      </c>
      <c r="H58" s="85"/>
      <c r="I58" s="533"/>
      <c r="J58" s="510"/>
      <c r="K58" s="312"/>
    </row>
    <row r="59" spans="1:11" s="39" customFormat="1" x14ac:dyDescent="0.25">
      <c r="B59" s="101"/>
      <c r="E59" s="48"/>
      <c r="F59" s="48"/>
      <c r="G59" s="49"/>
      <c r="H59" s="49"/>
      <c r="I59" s="267"/>
      <c r="J59" s="511"/>
      <c r="K59" s="312"/>
    </row>
    <row r="60" spans="1:11" s="39" customFormat="1" ht="13.8" x14ac:dyDescent="0.25">
      <c r="B60" s="101"/>
      <c r="E60" s="82" t="s">
        <v>101</v>
      </c>
      <c r="F60" s="69"/>
      <c r="G60" s="88">
        <f>SUM(G61+G67)</f>
        <v>5885000</v>
      </c>
      <c r="H60" s="88"/>
      <c r="I60" s="535"/>
      <c r="J60" s="508"/>
      <c r="K60" s="312"/>
    </row>
    <row r="61" spans="1:11" s="39" customFormat="1" x14ac:dyDescent="0.25">
      <c r="A61" s="173" t="s">
        <v>562</v>
      </c>
      <c r="B61" s="173" t="s">
        <v>563</v>
      </c>
      <c r="C61" s="173" t="s">
        <v>436</v>
      </c>
      <c r="D61" s="173" t="s">
        <v>27</v>
      </c>
      <c r="E61" s="639" t="s">
        <v>1792</v>
      </c>
      <c r="F61" s="631"/>
      <c r="G61" s="640">
        <f>SUM(J62:J66)</f>
        <v>5053000</v>
      </c>
      <c r="H61" s="644"/>
      <c r="I61" s="641"/>
      <c r="J61" s="642"/>
      <c r="K61" s="312"/>
    </row>
    <row r="62" spans="1:11" s="39" customFormat="1" x14ac:dyDescent="0.25">
      <c r="A62" s="226" t="s">
        <v>789</v>
      </c>
      <c r="B62" s="284" t="s">
        <v>849</v>
      </c>
      <c r="C62" s="228">
        <v>1</v>
      </c>
      <c r="D62" s="227" t="s">
        <v>850</v>
      </c>
      <c r="E62" s="227" t="s">
        <v>113</v>
      </c>
      <c r="F62" s="231" t="s">
        <v>928</v>
      </c>
      <c r="G62" s="255"/>
      <c r="H62" s="547">
        <v>3117000</v>
      </c>
      <c r="I62" s="547">
        <v>3117000</v>
      </c>
      <c r="J62" s="620">
        <v>3759000</v>
      </c>
      <c r="K62" s="312"/>
    </row>
    <row r="63" spans="1:11" s="39" customFormat="1" x14ac:dyDescent="0.25">
      <c r="A63" s="226" t="s">
        <v>789</v>
      </c>
      <c r="B63" s="284" t="s">
        <v>853</v>
      </c>
      <c r="C63" s="228">
        <v>1</v>
      </c>
      <c r="D63" s="227" t="s">
        <v>854</v>
      </c>
      <c r="E63" s="227" t="s">
        <v>855</v>
      </c>
      <c r="F63" s="231" t="s">
        <v>928</v>
      </c>
      <c r="G63" s="255"/>
      <c r="H63" s="547">
        <v>779000</v>
      </c>
      <c r="I63" s="547">
        <v>779000</v>
      </c>
      <c r="J63" s="620">
        <v>939900</v>
      </c>
      <c r="K63" s="312"/>
    </row>
    <row r="64" spans="1:11" s="39" customFormat="1" x14ac:dyDescent="0.25">
      <c r="A64" s="226" t="s">
        <v>789</v>
      </c>
      <c r="B64" s="284" t="s">
        <v>856</v>
      </c>
      <c r="C64" s="228">
        <v>1</v>
      </c>
      <c r="D64" s="227" t="s">
        <v>857</v>
      </c>
      <c r="E64" s="227" t="s">
        <v>115</v>
      </c>
      <c r="F64" s="231" t="s">
        <v>928</v>
      </c>
      <c r="G64" s="255"/>
      <c r="H64" s="547">
        <v>280000</v>
      </c>
      <c r="I64" s="547">
        <v>280000</v>
      </c>
      <c r="J64" s="620">
        <v>338400</v>
      </c>
      <c r="K64" s="312"/>
    </row>
    <row r="65" spans="1:11" s="39" customFormat="1" x14ac:dyDescent="0.25">
      <c r="A65" s="226" t="s">
        <v>789</v>
      </c>
      <c r="B65" s="284" t="s">
        <v>858</v>
      </c>
      <c r="C65" s="228">
        <v>1</v>
      </c>
      <c r="D65" s="227" t="s">
        <v>859</v>
      </c>
      <c r="E65" s="227" t="s">
        <v>116</v>
      </c>
      <c r="F65" s="231" t="s">
        <v>928</v>
      </c>
      <c r="G65" s="255"/>
      <c r="H65" s="547">
        <v>14880</v>
      </c>
      <c r="I65" s="547">
        <v>14880</v>
      </c>
      <c r="J65" s="620">
        <v>15700</v>
      </c>
      <c r="K65" s="312"/>
    </row>
    <row r="66" spans="1:11" s="39" customFormat="1" x14ac:dyDescent="0.25">
      <c r="A66" s="638"/>
      <c r="B66" s="638"/>
      <c r="C66" s="638"/>
      <c r="D66" s="638"/>
      <c r="E66" s="643"/>
      <c r="F66" s="48"/>
      <c r="G66" s="255"/>
      <c r="H66" s="547"/>
      <c r="I66" s="547"/>
      <c r="J66" s="620"/>
      <c r="K66" s="312"/>
    </row>
    <row r="67" spans="1:11" s="39" customFormat="1" x14ac:dyDescent="0.25">
      <c r="A67" s="173" t="s">
        <v>562</v>
      </c>
      <c r="B67" s="173" t="s">
        <v>563</v>
      </c>
      <c r="C67" s="173" t="s">
        <v>436</v>
      </c>
      <c r="D67" s="173" t="s">
        <v>27</v>
      </c>
      <c r="E67" s="18" t="s">
        <v>88</v>
      </c>
      <c r="F67" s="18"/>
      <c r="G67" s="235">
        <f>SUM(J68:J73)</f>
        <v>832000</v>
      </c>
      <c r="H67" s="47"/>
      <c r="I67" s="274"/>
      <c r="J67" s="509"/>
      <c r="K67" s="312"/>
    </row>
    <row r="68" spans="1:11" s="39" customFormat="1" x14ac:dyDescent="0.25">
      <c r="A68" s="244" t="s">
        <v>789</v>
      </c>
      <c r="B68" s="589" t="s">
        <v>790</v>
      </c>
      <c r="C68" s="246">
        <v>1</v>
      </c>
      <c r="D68" s="245" t="s">
        <v>791</v>
      </c>
      <c r="E68" s="245" t="s">
        <v>550</v>
      </c>
      <c r="F68" s="231" t="s">
        <v>846</v>
      </c>
      <c r="G68" s="49"/>
      <c r="H68" s="247">
        <v>12000</v>
      </c>
      <c r="I68" s="247">
        <v>12000</v>
      </c>
      <c r="J68" s="512">
        <v>12000</v>
      </c>
      <c r="K68" s="312"/>
    </row>
    <row r="69" spans="1:11" s="39" customFormat="1" x14ac:dyDescent="0.25">
      <c r="A69" s="244" t="s">
        <v>789</v>
      </c>
      <c r="B69" s="589" t="s">
        <v>792</v>
      </c>
      <c r="C69" s="246">
        <v>1</v>
      </c>
      <c r="D69" s="245" t="s">
        <v>793</v>
      </c>
      <c r="E69" s="245" t="s">
        <v>551</v>
      </c>
      <c r="F69" s="231" t="s">
        <v>846</v>
      </c>
      <c r="G69" s="49"/>
      <c r="H69" s="247">
        <v>550000</v>
      </c>
      <c r="I69" s="247">
        <v>546000</v>
      </c>
      <c r="J69" s="512">
        <v>550000</v>
      </c>
      <c r="K69" s="312"/>
    </row>
    <row r="70" spans="1:11" s="39" customFormat="1" x14ac:dyDescent="0.25">
      <c r="A70" s="244" t="s">
        <v>789</v>
      </c>
      <c r="B70" s="589" t="s">
        <v>815</v>
      </c>
      <c r="C70" s="246">
        <v>1</v>
      </c>
      <c r="D70" s="245" t="s">
        <v>842</v>
      </c>
      <c r="E70" s="245" t="s">
        <v>134</v>
      </c>
      <c r="F70" s="231" t="s">
        <v>846</v>
      </c>
      <c r="G70" s="49"/>
      <c r="H70" s="247">
        <v>5000</v>
      </c>
      <c r="I70" s="247">
        <v>9000</v>
      </c>
      <c r="J70" s="512">
        <v>10000</v>
      </c>
      <c r="K70" s="312"/>
    </row>
    <row r="71" spans="1:11" s="39" customFormat="1" x14ac:dyDescent="0.25">
      <c r="A71" s="244" t="s">
        <v>789</v>
      </c>
      <c r="B71" s="589" t="s">
        <v>794</v>
      </c>
      <c r="C71" s="246">
        <v>1</v>
      </c>
      <c r="D71" s="245" t="s">
        <v>795</v>
      </c>
      <c r="E71" s="245" t="s">
        <v>1</v>
      </c>
      <c r="F71" s="231" t="s">
        <v>846</v>
      </c>
      <c r="G71" s="49"/>
      <c r="H71" s="247">
        <v>5000</v>
      </c>
      <c r="I71" s="247">
        <v>5000</v>
      </c>
      <c r="J71" s="512">
        <v>5000</v>
      </c>
      <c r="K71" s="312"/>
    </row>
    <row r="72" spans="1:11" s="39" customFormat="1" x14ac:dyDescent="0.25">
      <c r="A72" s="244" t="s">
        <v>789</v>
      </c>
      <c r="B72" s="589" t="s">
        <v>796</v>
      </c>
      <c r="C72" s="246">
        <v>1</v>
      </c>
      <c r="D72" s="245" t="s">
        <v>843</v>
      </c>
      <c r="E72" s="245" t="s">
        <v>135</v>
      </c>
      <c r="F72" s="231" t="s">
        <v>846</v>
      </c>
      <c r="G72" s="49"/>
      <c r="H72" s="247">
        <v>250000</v>
      </c>
      <c r="I72" s="247">
        <v>250000</v>
      </c>
      <c r="J72" s="512">
        <v>250000</v>
      </c>
      <c r="K72" s="312"/>
    </row>
    <row r="73" spans="1:11" s="39" customFormat="1" x14ac:dyDescent="0.25">
      <c r="A73" s="244" t="s">
        <v>789</v>
      </c>
      <c r="B73" s="589" t="s">
        <v>844</v>
      </c>
      <c r="C73" s="246">
        <v>1</v>
      </c>
      <c r="D73" s="245" t="s">
        <v>845</v>
      </c>
      <c r="E73" s="245" t="s">
        <v>136</v>
      </c>
      <c r="F73" s="231" t="s">
        <v>846</v>
      </c>
      <c r="G73" s="49"/>
      <c r="H73" s="247">
        <v>10000</v>
      </c>
      <c r="I73" s="247">
        <v>10000</v>
      </c>
      <c r="J73" s="512">
        <v>5000</v>
      </c>
      <c r="K73" s="312"/>
    </row>
    <row r="74" spans="1:11" s="39" customFormat="1" x14ac:dyDescent="0.25">
      <c r="B74" s="101"/>
      <c r="C74" s="237"/>
      <c r="E74" s="217" t="s">
        <v>396</v>
      </c>
      <c r="F74" s="254"/>
      <c r="G74" s="89">
        <f>SUM(J62:J73)</f>
        <v>5885000</v>
      </c>
      <c r="H74" s="89"/>
      <c r="I74" s="345"/>
      <c r="J74" s="513"/>
      <c r="K74" s="312"/>
    </row>
    <row r="75" spans="1:11" s="39" customFormat="1" x14ac:dyDescent="0.25">
      <c r="B75" s="101"/>
      <c r="C75" s="237"/>
      <c r="E75" s="48"/>
      <c r="F75" s="48"/>
      <c r="G75" s="49"/>
      <c r="H75" s="49"/>
      <c r="I75" s="267"/>
      <c r="J75" s="511"/>
      <c r="K75" s="312"/>
    </row>
    <row r="76" spans="1:11" s="39" customFormat="1" x14ac:dyDescent="0.25">
      <c r="B76" s="101"/>
      <c r="C76" s="237"/>
      <c r="E76" s="48"/>
      <c r="F76" s="229"/>
      <c r="G76" s="49"/>
      <c r="H76" s="49"/>
      <c r="I76" s="267"/>
      <c r="J76" s="511"/>
      <c r="K76" s="312"/>
    </row>
    <row r="77" spans="1:11" s="39" customFormat="1" ht="13.8" x14ac:dyDescent="0.25">
      <c r="B77" s="101"/>
      <c r="C77" s="237"/>
      <c r="E77" s="82" t="s">
        <v>351</v>
      </c>
      <c r="F77" s="69"/>
      <c r="G77" s="88">
        <f>SUM(G78+G114+G121+G152+G183)</f>
        <v>58696960</v>
      </c>
      <c r="H77" s="88"/>
      <c r="I77" s="535"/>
      <c r="J77" s="508"/>
      <c r="K77" s="312"/>
    </row>
    <row r="78" spans="1:11" s="39" customFormat="1" x14ac:dyDescent="0.25">
      <c r="A78" s="173" t="s">
        <v>562</v>
      </c>
      <c r="B78" s="173" t="s">
        <v>563</v>
      </c>
      <c r="C78" s="173" t="s">
        <v>436</v>
      </c>
      <c r="D78" s="173" t="s">
        <v>27</v>
      </c>
      <c r="E78" s="639" t="s">
        <v>1792</v>
      </c>
      <c r="F78" s="631"/>
      <c r="G78" s="637">
        <f>SUM(J79:J82)</f>
        <v>14953460</v>
      </c>
      <c r="H78" s="632"/>
      <c r="I78" s="633"/>
      <c r="J78" s="634"/>
      <c r="K78" s="312"/>
    </row>
    <row r="79" spans="1:11" s="39" customFormat="1" x14ac:dyDescent="0.25">
      <c r="A79" s="226" t="s">
        <v>789</v>
      </c>
      <c r="B79" s="284" t="s">
        <v>849</v>
      </c>
      <c r="C79" s="228">
        <v>1</v>
      </c>
      <c r="D79" s="227" t="s">
        <v>850</v>
      </c>
      <c r="E79" s="227" t="s">
        <v>113</v>
      </c>
      <c r="F79" s="231" t="s">
        <v>928</v>
      </c>
      <c r="G79" s="49"/>
      <c r="H79" s="232">
        <v>9479000</v>
      </c>
      <c r="I79" s="232">
        <v>9479000</v>
      </c>
      <c r="J79" s="645">
        <v>10872000</v>
      </c>
      <c r="K79" s="312"/>
    </row>
    <row r="80" spans="1:11" s="39" customFormat="1" x14ac:dyDescent="0.25">
      <c r="A80" s="226" t="s">
        <v>789</v>
      </c>
      <c r="B80" s="284" t="s">
        <v>853</v>
      </c>
      <c r="C80" s="228">
        <v>1</v>
      </c>
      <c r="D80" s="227" t="s">
        <v>854</v>
      </c>
      <c r="E80" s="227" t="s">
        <v>855</v>
      </c>
      <c r="F80" s="231" t="s">
        <v>928</v>
      </c>
      <c r="G80" s="49"/>
      <c r="H80" s="232">
        <v>2369800</v>
      </c>
      <c r="I80" s="232">
        <v>2369800</v>
      </c>
      <c r="J80" s="645">
        <v>2967600</v>
      </c>
      <c r="K80" s="312"/>
    </row>
    <row r="81" spans="1:11" s="39" customFormat="1" x14ac:dyDescent="0.25">
      <c r="A81" s="226" t="s">
        <v>789</v>
      </c>
      <c r="B81" s="284" t="s">
        <v>856</v>
      </c>
      <c r="C81" s="228">
        <v>1</v>
      </c>
      <c r="D81" s="227" t="s">
        <v>857</v>
      </c>
      <c r="E81" s="227" t="s">
        <v>115</v>
      </c>
      <c r="F81" s="231" t="s">
        <v>928</v>
      </c>
      <c r="G81" s="49"/>
      <c r="H81" s="232">
        <v>853100</v>
      </c>
      <c r="I81" s="232">
        <v>853100</v>
      </c>
      <c r="J81" s="645">
        <v>1070380</v>
      </c>
      <c r="K81" s="312"/>
    </row>
    <row r="82" spans="1:11" s="39" customFormat="1" x14ac:dyDescent="0.25">
      <c r="A82" s="226" t="s">
        <v>789</v>
      </c>
      <c r="B82" s="284" t="s">
        <v>858</v>
      </c>
      <c r="C82" s="228">
        <v>1</v>
      </c>
      <c r="D82" s="227" t="s">
        <v>859</v>
      </c>
      <c r="E82" s="227" t="s">
        <v>116</v>
      </c>
      <c r="F82" s="231" t="s">
        <v>928</v>
      </c>
      <c r="G82" s="49"/>
      <c r="H82" s="232">
        <v>39000</v>
      </c>
      <c r="I82" s="232">
        <v>39000</v>
      </c>
      <c r="J82" s="645">
        <v>43480</v>
      </c>
      <c r="K82" s="312"/>
    </row>
    <row r="83" spans="1:11" s="39" customFormat="1" ht="13.8" x14ac:dyDescent="0.25">
      <c r="B83" s="101"/>
      <c r="C83" s="237"/>
      <c r="E83" s="16"/>
      <c r="F83" s="621"/>
      <c r="G83" s="622"/>
      <c r="H83" s="622"/>
      <c r="I83" s="623"/>
      <c r="J83" s="624"/>
      <c r="K83" s="312"/>
    </row>
    <row r="84" spans="1:11" s="39" customFormat="1" x14ac:dyDescent="0.25">
      <c r="A84" s="173" t="s">
        <v>562</v>
      </c>
      <c r="B84" s="173" t="s">
        <v>563</v>
      </c>
      <c r="C84" s="173" t="s">
        <v>436</v>
      </c>
      <c r="D84" s="173" t="s">
        <v>27</v>
      </c>
      <c r="E84" s="18" t="s">
        <v>88</v>
      </c>
      <c r="F84" s="56"/>
      <c r="G84" s="235">
        <f>SUM(J85:J113)</f>
        <v>10891000</v>
      </c>
      <c r="H84" s="47"/>
      <c r="I84" s="274"/>
      <c r="J84" s="504"/>
      <c r="K84" s="312"/>
    </row>
    <row r="85" spans="1:11" s="39" customFormat="1" x14ac:dyDescent="0.25">
      <c r="A85" s="226" t="s">
        <v>789</v>
      </c>
      <c r="B85" s="284" t="s">
        <v>849</v>
      </c>
      <c r="C85" s="228">
        <v>1</v>
      </c>
      <c r="D85" s="227" t="s">
        <v>850</v>
      </c>
      <c r="E85" s="227" t="s">
        <v>113</v>
      </c>
      <c r="F85" s="231" t="s">
        <v>928</v>
      </c>
      <c r="G85" s="49"/>
      <c r="H85" s="232">
        <v>104833000</v>
      </c>
      <c r="I85" s="232">
        <v>98665000</v>
      </c>
      <c r="J85" s="505">
        <v>0</v>
      </c>
      <c r="K85" s="660" t="s">
        <v>1796</v>
      </c>
    </row>
    <row r="86" spans="1:11" s="39" customFormat="1" x14ac:dyDescent="0.25">
      <c r="A86" s="226" t="s">
        <v>789</v>
      </c>
      <c r="B86" s="284" t="s">
        <v>900</v>
      </c>
      <c r="C86" s="228">
        <v>1</v>
      </c>
      <c r="D86" s="227" t="s">
        <v>901</v>
      </c>
      <c r="E86" s="227" t="s">
        <v>352</v>
      </c>
      <c r="F86" s="231" t="s">
        <v>928</v>
      </c>
      <c r="G86" s="49"/>
      <c r="H86" s="232">
        <v>2000</v>
      </c>
      <c r="I86" s="232">
        <v>2000</v>
      </c>
      <c r="J86" s="505">
        <v>2000</v>
      </c>
      <c r="K86" s="660"/>
    </row>
    <row r="87" spans="1:11" s="39" customFormat="1" x14ac:dyDescent="0.25">
      <c r="A87" s="226" t="s">
        <v>789</v>
      </c>
      <c r="B87" s="284" t="s">
        <v>851</v>
      </c>
      <c r="C87" s="228">
        <v>1</v>
      </c>
      <c r="D87" s="227" t="s">
        <v>852</v>
      </c>
      <c r="E87" s="227" t="s">
        <v>114</v>
      </c>
      <c r="F87" s="231" t="s">
        <v>928</v>
      </c>
      <c r="G87" s="49"/>
      <c r="H87" s="232">
        <v>1500000</v>
      </c>
      <c r="I87" s="232">
        <v>1808196</v>
      </c>
      <c r="J87" s="505">
        <v>1500000</v>
      </c>
      <c r="K87" s="660"/>
    </row>
    <row r="88" spans="1:11" s="39" customFormat="1" x14ac:dyDescent="0.25">
      <c r="A88" s="226" t="s">
        <v>826</v>
      </c>
      <c r="B88" s="284" t="s">
        <v>902</v>
      </c>
      <c r="C88" s="228">
        <v>1</v>
      </c>
      <c r="D88" s="227" t="s">
        <v>903</v>
      </c>
      <c r="E88" s="227" t="s">
        <v>904</v>
      </c>
      <c r="F88" s="231" t="s">
        <v>928</v>
      </c>
      <c r="G88" s="49"/>
      <c r="H88" s="232">
        <v>6601000</v>
      </c>
      <c r="I88" s="232">
        <v>6571000</v>
      </c>
      <c r="J88" s="505">
        <v>0</v>
      </c>
      <c r="K88" s="660" t="s">
        <v>1791</v>
      </c>
    </row>
    <row r="89" spans="1:11" s="39" customFormat="1" x14ac:dyDescent="0.25">
      <c r="A89" s="226" t="s">
        <v>789</v>
      </c>
      <c r="B89" s="284" t="s">
        <v>905</v>
      </c>
      <c r="C89" s="228">
        <v>1</v>
      </c>
      <c r="D89" s="227" t="s">
        <v>906</v>
      </c>
      <c r="E89" s="227" t="s">
        <v>353</v>
      </c>
      <c r="F89" s="231" t="s">
        <v>928</v>
      </c>
      <c r="G89" s="49"/>
      <c r="H89" s="232">
        <v>500000</v>
      </c>
      <c r="I89" s="232">
        <v>500000</v>
      </c>
      <c r="J89" s="505">
        <v>400000</v>
      </c>
      <c r="K89" s="660"/>
    </row>
    <row r="90" spans="1:11" s="39" customFormat="1" x14ac:dyDescent="0.25">
      <c r="A90" s="226" t="s">
        <v>826</v>
      </c>
      <c r="B90" s="284" t="s">
        <v>853</v>
      </c>
      <c r="C90" s="228">
        <v>1</v>
      </c>
      <c r="D90" s="227" t="s">
        <v>907</v>
      </c>
      <c r="E90" s="227" t="s">
        <v>908</v>
      </c>
      <c r="F90" s="231" t="s">
        <v>928</v>
      </c>
      <c r="G90" s="49"/>
      <c r="H90" s="232">
        <v>949000</v>
      </c>
      <c r="I90" s="232">
        <v>949000</v>
      </c>
      <c r="J90" s="505">
        <v>0</v>
      </c>
      <c r="K90" s="660" t="s">
        <v>1791</v>
      </c>
    </row>
    <row r="91" spans="1:11" s="39" customFormat="1" x14ac:dyDescent="0.25">
      <c r="A91" s="226" t="s">
        <v>789</v>
      </c>
      <c r="B91" s="284" t="s">
        <v>853</v>
      </c>
      <c r="C91" s="228">
        <v>1</v>
      </c>
      <c r="D91" s="227" t="s">
        <v>854</v>
      </c>
      <c r="E91" s="227" t="s">
        <v>855</v>
      </c>
      <c r="F91" s="231" t="s">
        <v>928</v>
      </c>
      <c r="G91" s="49"/>
      <c r="H91" s="232">
        <v>26708380</v>
      </c>
      <c r="I91" s="232">
        <v>25197380</v>
      </c>
      <c r="J91" s="505">
        <v>0</v>
      </c>
      <c r="K91" s="660" t="s">
        <v>1796</v>
      </c>
    </row>
    <row r="92" spans="1:11" s="39" customFormat="1" x14ac:dyDescent="0.25">
      <c r="A92" s="226" t="s">
        <v>826</v>
      </c>
      <c r="B92" s="284" t="s">
        <v>856</v>
      </c>
      <c r="C92" s="228">
        <v>1</v>
      </c>
      <c r="D92" s="227" t="s">
        <v>909</v>
      </c>
      <c r="E92" s="227" t="s">
        <v>910</v>
      </c>
      <c r="F92" s="231" t="s">
        <v>928</v>
      </c>
      <c r="G92" s="49"/>
      <c r="H92" s="232">
        <v>594000</v>
      </c>
      <c r="I92" s="232">
        <v>594000</v>
      </c>
      <c r="J92" s="505">
        <v>0</v>
      </c>
      <c r="K92" s="660" t="s">
        <v>1791</v>
      </c>
    </row>
    <row r="93" spans="1:11" s="39" customFormat="1" x14ac:dyDescent="0.25">
      <c r="A93" s="226" t="s">
        <v>789</v>
      </c>
      <c r="B93" s="284" t="s">
        <v>856</v>
      </c>
      <c r="C93" s="228">
        <v>1</v>
      </c>
      <c r="D93" s="227" t="s">
        <v>857</v>
      </c>
      <c r="E93" s="227" t="s">
        <v>115</v>
      </c>
      <c r="F93" s="231" t="s">
        <v>928</v>
      </c>
      <c r="G93" s="49"/>
      <c r="H93" s="232">
        <v>9616000</v>
      </c>
      <c r="I93" s="232">
        <v>9073000</v>
      </c>
      <c r="J93" s="505">
        <v>0</v>
      </c>
      <c r="K93" s="660" t="s">
        <v>1796</v>
      </c>
    </row>
    <row r="94" spans="1:11" s="39" customFormat="1" x14ac:dyDescent="0.25">
      <c r="A94" s="226" t="s">
        <v>826</v>
      </c>
      <c r="B94" s="284" t="s">
        <v>858</v>
      </c>
      <c r="C94" s="228">
        <v>1</v>
      </c>
      <c r="D94" s="227" t="s">
        <v>911</v>
      </c>
      <c r="E94" s="227" t="s">
        <v>912</v>
      </c>
      <c r="F94" s="231" t="s">
        <v>928</v>
      </c>
      <c r="G94" s="49"/>
      <c r="H94" s="232">
        <v>17000</v>
      </c>
      <c r="I94" s="232">
        <v>17000</v>
      </c>
      <c r="J94" s="505">
        <v>0</v>
      </c>
      <c r="K94" s="660" t="s">
        <v>1791</v>
      </c>
    </row>
    <row r="95" spans="1:11" s="39" customFormat="1" x14ac:dyDescent="0.25">
      <c r="A95" s="226" t="s">
        <v>789</v>
      </c>
      <c r="B95" s="284" t="s">
        <v>858</v>
      </c>
      <c r="C95" s="228">
        <v>1</v>
      </c>
      <c r="D95" s="227" t="s">
        <v>859</v>
      </c>
      <c r="E95" s="227" t="s">
        <v>116</v>
      </c>
      <c r="F95" s="231" t="s">
        <v>928</v>
      </c>
      <c r="G95" s="49"/>
      <c r="H95" s="232">
        <v>454000</v>
      </c>
      <c r="I95" s="232">
        <v>430000</v>
      </c>
      <c r="J95" s="505">
        <v>0</v>
      </c>
      <c r="K95" s="660" t="s">
        <v>1796</v>
      </c>
    </row>
    <row r="96" spans="1:11" s="39" customFormat="1" x14ac:dyDescent="0.25">
      <c r="A96" s="226" t="s">
        <v>789</v>
      </c>
      <c r="B96" s="284" t="s">
        <v>790</v>
      </c>
      <c r="C96" s="228">
        <v>1</v>
      </c>
      <c r="D96" s="227" t="s">
        <v>791</v>
      </c>
      <c r="E96" s="227" t="s">
        <v>550</v>
      </c>
      <c r="F96" s="231" t="s">
        <v>928</v>
      </c>
      <c r="G96" s="49"/>
      <c r="H96" s="232">
        <v>5000</v>
      </c>
      <c r="I96" s="232">
        <v>5000</v>
      </c>
      <c r="J96" s="505">
        <v>5000</v>
      </c>
      <c r="K96" s="312"/>
    </row>
    <row r="97" spans="1:11" s="39" customFormat="1" x14ac:dyDescent="0.25">
      <c r="A97" s="226" t="s">
        <v>789</v>
      </c>
      <c r="B97" s="284" t="s">
        <v>792</v>
      </c>
      <c r="C97" s="228">
        <v>1</v>
      </c>
      <c r="D97" s="227" t="s">
        <v>793</v>
      </c>
      <c r="E97" s="227" t="s">
        <v>551</v>
      </c>
      <c r="F97" s="231" t="s">
        <v>928</v>
      </c>
      <c r="G97" s="49"/>
      <c r="H97" s="232">
        <v>30000</v>
      </c>
      <c r="I97" s="232">
        <v>30000</v>
      </c>
      <c r="J97" s="505">
        <v>30000</v>
      </c>
      <c r="K97" s="312"/>
    </row>
    <row r="98" spans="1:11" s="39" customFormat="1" x14ac:dyDescent="0.25">
      <c r="A98" s="226" t="s">
        <v>826</v>
      </c>
      <c r="B98" s="284" t="s">
        <v>810</v>
      </c>
      <c r="C98" s="228">
        <v>1</v>
      </c>
      <c r="D98" s="227" t="s">
        <v>811</v>
      </c>
      <c r="E98" s="227" t="s">
        <v>137</v>
      </c>
      <c r="F98" s="231" t="s">
        <v>928</v>
      </c>
      <c r="G98" s="49"/>
      <c r="H98" s="232">
        <v>10000</v>
      </c>
      <c r="I98" s="232">
        <v>10000</v>
      </c>
      <c r="J98" s="505">
        <v>10000</v>
      </c>
      <c r="K98" s="312"/>
    </row>
    <row r="99" spans="1:11" s="39" customFormat="1" x14ac:dyDescent="0.25">
      <c r="A99" s="226" t="s">
        <v>789</v>
      </c>
      <c r="B99" s="284" t="s">
        <v>810</v>
      </c>
      <c r="C99" s="228">
        <v>1</v>
      </c>
      <c r="D99" s="227" t="s">
        <v>811</v>
      </c>
      <c r="E99" s="227" t="s">
        <v>137</v>
      </c>
      <c r="F99" s="231" t="s">
        <v>928</v>
      </c>
      <c r="G99" s="49"/>
      <c r="H99" s="232">
        <v>950000</v>
      </c>
      <c r="I99" s="232">
        <v>1065000</v>
      </c>
      <c r="J99" s="505">
        <v>1100000</v>
      </c>
      <c r="K99" s="312"/>
    </row>
    <row r="100" spans="1:11" s="39" customFormat="1" x14ac:dyDescent="0.25">
      <c r="A100" s="226" t="s">
        <v>789</v>
      </c>
      <c r="B100" s="284" t="s">
        <v>815</v>
      </c>
      <c r="C100" s="228">
        <v>1</v>
      </c>
      <c r="D100" s="227" t="s">
        <v>820</v>
      </c>
      <c r="E100" s="227" t="s">
        <v>22</v>
      </c>
      <c r="F100" s="231" t="s">
        <v>928</v>
      </c>
      <c r="G100" s="49"/>
      <c r="H100" s="232">
        <v>400000</v>
      </c>
      <c r="I100" s="232">
        <v>350000</v>
      </c>
      <c r="J100" s="505">
        <v>200000</v>
      </c>
      <c r="K100" s="312"/>
    </row>
    <row r="101" spans="1:11" s="39" customFormat="1" x14ac:dyDescent="0.25">
      <c r="A101" s="226" t="s">
        <v>789</v>
      </c>
      <c r="B101" s="284" t="s">
        <v>815</v>
      </c>
      <c r="C101" s="228">
        <v>1</v>
      </c>
      <c r="D101" s="227" t="s">
        <v>913</v>
      </c>
      <c r="E101" s="227" t="s">
        <v>129</v>
      </c>
      <c r="F101" s="231" t="s">
        <v>928</v>
      </c>
      <c r="G101" s="49"/>
      <c r="H101" s="232">
        <v>3155000</v>
      </c>
      <c r="I101" s="232">
        <v>3155000</v>
      </c>
      <c r="J101" s="505">
        <v>4034000</v>
      </c>
      <c r="K101" s="312"/>
    </row>
    <row r="102" spans="1:11" s="39" customFormat="1" x14ac:dyDescent="0.25">
      <c r="A102" s="226" t="s">
        <v>789</v>
      </c>
      <c r="B102" s="284" t="s">
        <v>794</v>
      </c>
      <c r="C102" s="228">
        <v>1</v>
      </c>
      <c r="D102" s="227" t="s">
        <v>795</v>
      </c>
      <c r="E102" s="227" t="s">
        <v>1</v>
      </c>
      <c r="F102" s="231" t="s">
        <v>928</v>
      </c>
      <c r="G102" s="49"/>
      <c r="H102" s="232">
        <v>15000</v>
      </c>
      <c r="I102" s="232">
        <v>15000</v>
      </c>
      <c r="J102" s="505">
        <v>15000</v>
      </c>
      <c r="K102" s="312"/>
    </row>
    <row r="103" spans="1:11" s="39" customFormat="1" x14ac:dyDescent="0.25">
      <c r="A103" s="226" t="s">
        <v>789</v>
      </c>
      <c r="B103" s="284" t="s">
        <v>794</v>
      </c>
      <c r="C103" s="228">
        <v>1</v>
      </c>
      <c r="D103" s="227" t="s">
        <v>914</v>
      </c>
      <c r="E103" s="227" t="s">
        <v>915</v>
      </c>
      <c r="F103" s="231" t="s">
        <v>928</v>
      </c>
      <c r="G103" s="49"/>
      <c r="H103" s="232">
        <v>150000</v>
      </c>
      <c r="I103" s="232">
        <v>250000</v>
      </c>
      <c r="J103" s="505">
        <v>200000</v>
      </c>
      <c r="K103" s="312"/>
    </row>
    <row r="104" spans="1:11" s="39" customFormat="1" x14ac:dyDescent="0.25">
      <c r="A104" s="226" t="s">
        <v>789</v>
      </c>
      <c r="B104" s="284" t="s">
        <v>796</v>
      </c>
      <c r="C104" s="228">
        <v>1</v>
      </c>
      <c r="D104" s="227" t="s">
        <v>916</v>
      </c>
      <c r="E104" s="227" t="s">
        <v>354</v>
      </c>
      <c r="F104" s="231" t="s">
        <v>928</v>
      </c>
      <c r="G104" s="49"/>
      <c r="H104" s="232">
        <v>216000</v>
      </c>
      <c r="I104" s="232">
        <v>194857</v>
      </c>
      <c r="J104" s="505">
        <v>220000</v>
      </c>
      <c r="K104" s="312"/>
    </row>
    <row r="105" spans="1:11" s="39" customFormat="1" x14ac:dyDescent="0.25">
      <c r="A105" s="226" t="s">
        <v>789</v>
      </c>
      <c r="B105" s="284" t="s">
        <v>917</v>
      </c>
      <c r="C105" s="228">
        <v>1</v>
      </c>
      <c r="D105" s="227" t="s">
        <v>918</v>
      </c>
      <c r="E105" s="227" t="s">
        <v>919</v>
      </c>
      <c r="F105" s="231" t="s">
        <v>928</v>
      </c>
      <c r="G105" s="49"/>
      <c r="H105" s="232">
        <v>450000</v>
      </c>
      <c r="I105" s="232">
        <v>450000</v>
      </c>
      <c r="J105" s="505">
        <v>450000</v>
      </c>
      <c r="K105" s="312"/>
    </row>
    <row r="106" spans="1:11" s="39" customFormat="1" x14ac:dyDescent="0.25">
      <c r="A106" s="226" t="s">
        <v>789</v>
      </c>
      <c r="B106" s="284" t="s">
        <v>920</v>
      </c>
      <c r="C106" s="228">
        <v>1</v>
      </c>
      <c r="D106" s="227" t="s">
        <v>921</v>
      </c>
      <c r="E106" s="227" t="s">
        <v>355</v>
      </c>
      <c r="F106" s="231" t="s">
        <v>928</v>
      </c>
      <c r="G106" s="49"/>
      <c r="H106" s="232">
        <v>1864000</v>
      </c>
      <c r="I106" s="232">
        <v>1864000</v>
      </c>
      <c r="J106" s="505">
        <v>1893000</v>
      </c>
      <c r="K106" s="312"/>
    </row>
    <row r="107" spans="1:11" s="39" customFormat="1" x14ac:dyDescent="0.25">
      <c r="A107" s="226" t="s">
        <v>789</v>
      </c>
      <c r="B107" s="284" t="s">
        <v>851</v>
      </c>
      <c r="C107" s="228">
        <v>1</v>
      </c>
      <c r="D107" s="279" t="s">
        <v>1810</v>
      </c>
      <c r="E107" s="227" t="s">
        <v>922</v>
      </c>
      <c r="F107" s="231" t="s">
        <v>928</v>
      </c>
      <c r="G107" s="49"/>
      <c r="H107" s="232">
        <v>0</v>
      </c>
      <c r="I107" s="232">
        <v>0</v>
      </c>
      <c r="J107" s="505">
        <v>250000</v>
      </c>
      <c r="K107" s="312"/>
    </row>
    <row r="108" spans="1:11" s="39" customFormat="1" x14ac:dyDescent="0.25">
      <c r="A108" s="226" t="s">
        <v>789</v>
      </c>
      <c r="B108" s="284" t="s">
        <v>851</v>
      </c>
      <c r="C108" s="228">
        <v>1</v>
      </c>
      <c r="D108" s="279" t="s">
        <v>1811</v>
      </c>
      <c r="E108" s="227" t="s">
        <v>923</v>
      </c>
      <c r="F108" s="231" t="s">
        <v>928</v>
      </c>
      <c r="G108" s="49"/>
      <c r="H108" s="232">
        <v>0</v>
      </c>
      <c r="I108" s="232">
        <v>0</v>
      </c>
      <c r="J108" s="505">
        <v>250000</v>
      </c>
      <c r="K108" s="312"/>
    </row>
    <row r="109" spans="1:11" s="39" customFormat="1" x14ac:dyDescent="0.25">
      <c r="A109" s="226" t="s">
        <v>789</v>
      </c>
      <c r="B109" s="284" t="s">
        <v>853</v>
      </c>
      <c r="C109" s="228">
        <v>1</v>
      </c>
      <c r="D109" s="279" t="s">
        <v>1812</v>
      </c>
      <c r="E109" s="227" t="s">
        <v>924</v>
      </c>
      <c r="F109" s="231" t="s">
        <v>928</v>
      </c>
      <c r="G109" s="49"/>
      <c r="H109" s="232">
        <v>0</v>
      </c>
      <c r="I109" s="232">
        <v>0</v>
      </c>
      <c r="J109" s="505">
        <v>30000</v>
      </c>
      <c r="K109" s="312"/>
    </row>
    <row r="110" spans="1:11" s="39" customFormat="1" x14ac:dyDescent="0.25">
      <c r="A110" s="226" t="s">
        <v>789</v>
      </c>
      <c r="B110" s="284" t="s">
        <v>856</v>
      </c>
      <c r="C110" s="228">
        <v>1</v>
      </c>
      <c r="D110" s="279" t="s">
        <v>1813</v>
      </c>
      <c r="E110" s="227" t="s">
        <v>925</v>
      </c>
      <c r="F110" s="231" t="s">
        <v>928</v>
      </c>
      <c r="G110" s="49"/>
      <c r="H110" s="232">
        <v>0</v>
      </c>
      <c r="I110" s="232">
        <v>0</v>
      </c>
      <c r="J110" s="505">
        <v>11000</v>
      </c>
      <c r="K110" s="312"/>
    </row>
    <row r="111" spans="1:11" s="39" customFormat="1" x14ac:dyDescent="0.25">
      <c r="A111" s="226" t="s">
        <v>789</v>
      </c>
      <c r="B111" s="284" t="s">
        <v>851</v>
      </c>
      <c r="C111" s="228">
        <v>1</v>
      </c>
      <c r="D111" s="250" t="s">
        <v>930</v>
      </c>
      <c r="E111" s="227" t="s">
        <v>932</v>
      </c>
      <c r="F111" s="231" t="s">
        <v>928</v>
      </c>
      <c r="G111" s="49"/>
      <c r="H111" s="232">
        <v>290000</v>
      </c>
      <c r="I111" s="232">
        <v>290000</v>
      </c>
      <c r="J111" s="505">
        <v>250000</v>
      </c>
      <c r="K111" s="312"/>
    </row>
    <row r="112" spans="1:11" s="39" customFormat="1" x14ac:dyDescent="0.25">
      <c r="A112" s="226" t="s">
        <v>789</v>
      </c>
      <c r="B112" s="284" t="s">
        <v>853</v>
      </c>
      <c r="C112" s="228">
        <v>1</v>
      </c>
      <c r="D112" s="250" t="s">
        <v>929</v>
      </c>
      <c r="E112" s="227" t="s">
        <v>926</v>
      </c>
      <c r="F112" s="231" t="s">
        <v>928</v>
      </c>
      <c r="G112" s="49"/>
      <c r="H112" s="232">
        <v>72500</v>
      </c>
      <c r="I112" s="232">
        <v>72500</v>
      </c>
      <c r="J112" s="505">
        <v>30000</v>
      </c>
      <c r="K112" s="312"/>
    </row>
    <row r="113" spans="1:13" s="39" customFormat="1" x14ac:dyDescent="0.25">
      <c r="A113" s="226" t="s">
        <v>789</v>
      </c>
      <c r="B113" s="284" t="s">
        <v>856</v>
      </c>
      <c r="C113" s="228">
        <v>1</v>
      </c>
      <c r="D113" s="250" t="s">
        <v>931</v>
      </c>
      <c r="E113" s="227" t="s">
        <v>927</v>
      </c>
      <c r="F113" s="231" t="s">
        <v>928</v>
      </c>
      <c r="G113" s="49"/>
      <c r="H113" s="232">
        <v>26100</v>
      </c>
      <c r="I113" s="232">
        <v>26100</v>
      </c>
      <c r="J113" s="505">
        <v>11000</v>
      </c>
      <c r="K113" s="312"/>
    </row>
    <row r="114" spans="1:13" s="39" customFormat="1" x14ac:dyDescent="0.25">
      <c r="B114" s="101"/>
      <c r="C114" s="237"/>
      <c r="E114" s="251" t="s">
        <v>933</v>
      </c>
      <c r="F114" s="253"/>
      <c r="G114" s="252">
        <f>SUM(J85:J113)</f>
        <v>10891000</v>
      </c>
      <c r="H114" s="252"/>
      <c r="I114" s="265"/>
      <c r="J114" s="515"/>
      <c r="K114" s="312"/>
    </row>
    <row r="115" spans="1:13" s="39" customFormat="1" x14ac:dyDescent="0.25">
      <c r="B115" s="101"/>
      <c r="C115" s="237"/>
      <c r="D115" s="40"/>
      <c r="E115" s="48"/>
      <c r="F115" s="229"/>
      <c r="G115" s="49"/>
      <c r="H115" s="49"/>
      <c r="I115" s="267"/>
      <c r="J115" s="511"/>
      <c r="K115" s="312"/>
    </row>
    <row r="116" spans="1:13" s="39" customFormat="1" x14ac:dyDescent="0.25">
      <c r="A116" s="173" t="s">
        <v>562</v>
      </c>
      <c r="B116" s="173" t="s">
        <v>563</v>
      </c>
      <c r="C116" s="173" t="s">
        <v>436</v>
      </c>
      <c r="D116" s="173" t="s">
        <v>27</v>
      </c>
      <c r="E116" s="18" t="s">
        <v>88</v>
      </c>
      <c r="F116" s="56"/>
      <c r="G116" s="235">
        <f>SUM(J117:J120)</f>
        <v>2130000</v>
      </c>
      <c r="H116" s="47"/>
      <c r="I116" s="274"/>
      <c r="J116" s="504"/>
      <c r="K116" s="312"/>
    </row>
    <row r="117" spans="1:13" s="39" customFormat="1" x14ac:dyDescent="0.25">
      <c r="A117" s="226" t="s">
        <v>789</v>
      </c>
      <c r="B117" s="284" t="s">
        <v>790</v>
      </c>
      <c r="C117" s="228">
        <v>1</v>
      </c>
      <c r="D117" s="227" t="s">
        <v>791</v>
      </c>
      <c r="E117" s="227" t="s">
        <v>550</v>
      </c>
      <c r="F117" s="231" t="s">
        <v>934</v>
      </c>
      <c r="G117" s="49"/>
      <c r="H117" s="234">
        <v>2000</v>
      </c>
      <c r="I117" s="222">
        <v>2000</v>
      </c>
      <c r="J117" s="505">
        <v>2000</v>
      </c>
      <c r="K117" s="312"/>
    </row>
    <row r="118" spans="1:13" s="39" customFormat="1" x14ac:dyDescent="0.25">
      <c r="A118" s="226" t="s">
        <v>789</v>
      </c>
      <c r="B118" s="284" t="s">
        <v>806</v>
      </c>
      <c r="C118" s="228">
        <v>1</v>
      </c>
      <c r="D118" s="227" t="s">
        <v>807</v>
      </c>
      <c r="E118" s="227" t="s">
        <v>2</v>
      </c>
      <c r="F118" s="231" t="s">
        <v>934</v>
      </c>
      <c r="G118" s="49"/>
      <c r="H118" s="234">
        <v>40000</v>
      </c>
      <c r="I118" s="222">
        <v>40000</v>
      </c>
      <c r="J118" s="505">
        <v>40000</v>
      </c>
      <c r="K118" s="312"/>
    </row>
    <row r="119" spans="1:13" s="39" customFormat="1" x14ac:dyDescent="0.25">
      <c r="A119" s="226" t="s">
        <v>789</v>
      </c>
      <c r="B119" s="284" t="s">
        <v>877</v>
      </c>
      <c r="C119" s="228">
        <v>1</v>
      </c>
      <c r="D119" s="227" t="s">
        <v>878</v>
      </c>
      <c r="E119" s="227" t="s">
        <v>23</v>
      </c>
      <c r="F119" s="231" t="s">
        <v>934</v>
      </c>
      <c r="G119" s="49"/>
      <c r="H119" s="234">
        <v>1918000</v>
      </c>
      <c r="I119" s="222">
        <v>1948000</v>
      </c>
      <c r="J119" s="505">
        <v>2068000</v>
      </c>
      <c r="K119" s="312"/>
    </row>
    <row r="120" spans="1:13" s="39" customFormat="1" x14ac:dyDescent="0.25">
      <c r="A120" s="226" t="s">
        <v>789</v>
      </c>
      <c r="B120" s="284" t="s">
        <v>815</v>
      </c>
      <c r="C120" s="228">
        <v>1</v>
      </c>
      <c r="D120" s="227" t="s">
        <v>820</v>
      </c>
      <c r="E120" s="227" t="s">
        <v>22</v>
      </c>
      <c r="F120" s="231" t="s">
        <v>934</v>
      </c>
      <c r="G120" s="49"/>
      <c r="H120" s="234">
        <v>20000</v>
      </c>
      <c r="I120" s="222">
        <v>20000</v>
      </c>
      <c r="J120" s="505">
        <v>20000</v>
      </c>
      <c r="K120" s="312"/>
    </row>
    <row r="121" spans="1:13" s="39" customFormat="1" x14ac:dyDescent="0.25">
      <c r="B121" s="101"/>
      <c r="C121" s="237"/>
      <c r="E121" s="251" t="s">
        <v>935</v>
      </c>
      <c r="F121" s="253"/>
      <c r="G121" s="252">
        <f>SUM(J117:J120)</f>
        <v>2130000</v>
      </c>
      <c r="H121" s="252"/>
      <c r="I121" s="265"/>
      <c r="J121" s="515"/>
      <c r="K121" s="312"/>
    </row>
    <row r="122" spans="1:13" s="39" customFormat="1" x14ac:dyDescent="0.25">
      <c r="B122" s="101"/>
      <c r="C122" s="237"/>
      <c r="E122" s="48"/>
      <c r="F122" s="229"/>
      <c r="G122" s="49"/>
      <c r="H122" s="49"/>
      <c r="I122" s="267"/>
      <c r="J122" s="511"/>
      <c r="K122" s="312"/>
    </row>
    <row r="123" spans="1:13" s="39" customFormat="1" x14ac:dyDescent="0.25">
      <c r="A123" s="173" t="s">
        <v>562</v>
      </c>
      <c r="B123" s="173" t="s">
        <v>563</v>
      </c>
      <c r="C123" s="173" t="s">
        <v>436</v>
      </c>
      <c r="D123" s="173" t="s">
        <v>27</v>
      </c>
      <c r="E123" s="18" t="s">
        <v>88</v>
      </c>
      <c r="F123" s="56"/>
      <c r="G123" s="235">
        <f>SUM(J124:J149)</f>
        <v>4362500</v>
      </c>
      <c r="H123" s="47"/>
      <c r="I123" s="274"/>
      <c r="J123" s="504"/>
      <c r="K123" s="312"/>
    </row>
    <row r="124" spans="1:13" s="39" customFormat="1" x14ac:dyDescent="0.25">
      <c r="A124" s="226" t="s">
        <v>937</v>
      </c>
      <c r="B124" s="284" t="s">
        <v>900</v>
      </c>
      <c r="C124" s="228">
        <v>1</v>
      </c>
      <c r="D124" s="227" t="s">
        <v>938</v>
      </c>
      <c r="E124" s="227" t="s">
        <v>357</v>
      </c>
      <c r="F124" s="231" t="s">
        <v>957</v>
      </c>
      <c r="G124" s="49"/>
      <c r="H124" s="232">
        <v>100000</v>
      </c>
      <c r="I124" s="232">
        <v>38000</v>
      </c>
      <c r="J124" s="505">
        <v>50000</v>
      </c>
      <c r="K124" s="312"/>
    </row>
    <row r="125" spans="1:13" s="39" customFormat="1" x14ac:dyDescent="0.25">
      <c r="A125" s="226" t="s">
        <v>939</v>
      </c>
      <c r="B125" s="284" t="s">
        <v>940</v>
      </c>
      <c r="C125" s="228">
        <v>1</v>
      </c>
      <c r="D125" s="227" t="s">
        <v>941</v>
      </c>
      <c r="E125" s="227" t="s">
        <v>356</v>
      </c>
      <c r="F125" s="231" t="s">
        <v>957</v>
      </c>
      <c r="G125" s="49"/>
      <c r="H125" s="232">
        <v>1000</v>
      </c>
      <c r="I125" s="232">
        <v>1000</v>
      </c>
      <c r="J125" s="505">
        <v>1000</v>
      </c>
      <c r="K125" s="312"/>
    </row>
    <row r="126" spans="1:13" s="39" customFormat="1" x14ac:dyDescent="0.25">
      <c r="A126" s="226" t="s">
        <v>937</v>
      </c>
      <c r="B126" s="284" t="s">
        <v>940</v>
      </c>
      <c r="C126" s="228">
        <v>1</v>
      </c>
      <c r="D126" s="227" t="s">
        <v>941</v>
      </c>
      <c r="E126" s="227" t="s">
        <v>356</v>
      </c>
      <c r="F126" s="231" t="s">
        <v>957</v>
      </c>
      <c r="G126" s="49"/>
      <c r="H126" s="232">
        <v>200000</v>
      </c>
      <c r="I126" s="232">
        <v>146300</v>
      </c>
      <c r="J126" s="505">
        <v>500000</v>
      </c>
      <c r="K126" s="500"/>
      <c r="L126" s="113"/>
      <c r="M126" s="113"/>
    </row>
    <row r="127" spans="1:13" s="39" customFormat="1" x14ac:dyDescent="0.25">
      <c r="A127" s="226" t="s">
        <v>937</v>
      </c>
      <c r="B127" s="284" t="s">
        <v>942</v>
      </c>
      <c r="C127" s="228">
        <v>1</v>
      </c>
      <c r="D127" s="227" t="s">
        <v>943</v>
      </c>
      <c r="E127" s="227" t="s">
        <v>944</v>
      </c>
      <c r="F127" s="231" t="s">
        <v>957</v>
      </c>
      <c r="G127" s="49"/>
      <c r="H127" s="232">
        <v>0</v>
      </c>
      <c r="I127" s="232">
        <v>3500</v>
      </c>
      <c r="J127" s="505">
        <v>301000</v>
      </c>
      <c r="K127" s="312"/>
    </row>
    <row r="128" spans="1:13" s="39" customFormat="1" x14ac:dyDescent="0.25">
      <c r="A128" s="226" t="s">
        <v>939</v>
      </c>
      <c r="B128" s="284" t="s">
        <v>862</v>
      </c>
      <c r="C128" s="228">
        <v>1</v>
      </c>
      <c r="D128" s="227" t="s">
        <v>863</v>
      </c>
      <c r="E128" s="227" t="s">
        <v>111</v>
      </c>
      <c r="F128" s="231" t="s">
        <v>957</v>
      </c>
      <c r="G128" s="49"/>
      <c r="H128" s="232">
        <v>5000</v>
      </c>
      <c r="I128" s="232">
        <v>5000</v>
      </c>
      <c r="J128" s="505">
        <v>5000</v>
      </c>
      <c r="K128" s="500"/>
      <c r="L128" s="113"/>
    </row>
    <row r="129" spans="1:15" s="39" customFormat="1" x14ac:dyDescent="0.25">
      <c r="A129" s="226" t="s">
        <v>937</v>
      </c>
      <c r="B129" s="284" t="s">
        <v>862</v>
      </c>
      <c r="C129" s="228">
        <v>1</v>
      </c>
      <c r="D129" s="227" t="s">
        <v>863</v>
      </c>
      <c r="E129" s="227" t="s">
        <v>111</v>
      </c>
      <c r="F129" s="231" t="s">
        <v>957</v>
      </c>
      <c r="G129" s="49"/>
      <c r="H129" s="232">
        <v>164000</v>
      </c>
      <c r="I129" s="232">
        <v>218250</v>
      </c>
      <c r="J129" s="505">
        <v>250000</v>
      </c>
      <c r="K129" s="500"/>
      <c r="L129" s="113"/>
      <c r="M129" s="113"/>
    </row>
    <row r="130" spans="1:15" s="39" customFormat="1" x14ac:dyDescent="0.25">
      <c r="A130" s="226" t="s">
        <v>939</v>
      </c>
      <c r="B130" s="284" t="s">
        <v>806</v>
      </c>
      <c r="C130" s="228">
        <v>1</v>
      </c>
      <c r="D130" s="227" t="s">
        <v>807</v>
      </c>
      <c r="E130" s="227" t="s">
        <v>2</v>
      </c>
      <c r="F130" s="231" t="s">
        <v>957</v>
      </c>
      <c r="G130" s="49"/>
      <c r="H130" s="232">
        <v>6000</v>
      </c>
      <c r="I130" s="232">
        <v>101000</v>
      </c>
      <c r="J130" s="505">
        <v>6000</v>
      </c>
      <c r="K130" s="312"/>
    </row>
    <row r="131" spans="1:15" s="39" customFormat="1" x14ac:dyDescent="0.25">
      <c r="A131" s="226" t="s">
        <v>937</v>
      </c>
      <c r="B131" s="284" t="s">
        <v>806</v>
      </c>
      <c r="C131" s="228">
        <v>1</v>
      </c>
      <c r="D131" s="227" t="s">
        <v>807</v>
      </c>
      <c r="E131" s="227" t="s">
        <v>2</v>
      </c>
      <c r="F131" s="231" t="s">
        <v>957</v>
      </c>
      <c r="G131" s="49"/>
      <c r="H131" s="232">
        <v>200000</v>
      </c>
      <c r="I131" s="232">
        <v>330564</v>
      </c>
      <c r="J131" s="505">
        <v>350000</v>
      </c>
      <c r="K131" s="500"/>
      <c r="L131" s="113"/>
    </row>
    <row r="132" spans="1:15" s="39" customFormat="1" x14ac:dyDescent="0.25">
      <c r="A132" s="226" t="s">
        <v>937</v>
      </c>
      <c r="B132" s="284" t="s">
        <v>806</v>
      </c>
      <c r="C132" s="228">
        <v>1</v>
      </c>
      <c r="D132" s="227" t="s">
        <v>945</v>
      </c>
      <c r="E132" s="227" t="s">
        <v>358</v>
      </c>
      <c r="F132" s="231" t="s">
        <v>957</v>
      </c>
      <c r="G132" s="49"/>
      <c r="H132" s="232">
        <v>72000</v>
      </c>
      <c r="I132" s="232">
        <v>109000</v>
      </c>
      <c r="J132" s="505">
        <v>108000</v>
      </c>
      <c r="K132" s="312"/>
    </row>
    <row r="133" spans="1:15" s="39" customFormat="1" x14ac:dyDescent="0.25">
      <c r="A133" s="226" t="s">
        <v>939</v>
      </c>
      <c r="B133" s="284" t="s">
        <v>866</v>
      </c>
      <c r="C133" s="228">
        <v>1</v>
      </c>
      <c r="D133" s="227" t="s">
        <v>867</v>
      </c>
      <c r="E133" s="227" t="s">
        <v>117</v>
      </c>
      <c r="F133" s="231" t="s">
        <v>957</v>
      </c>
      <c r="G133" s="49"/>
      <c r="H133" s="232">
        <v>3000</v>
      </c>
      <c r="I133" s="232">
        <v>3000</v>
      </c>
      <c r="J133" s="505">
        <v>3000</v>
      </c>
      <c r="K133" s="312"/>
    </row>
    <row r="134" spans="1:15" s="39" customFormat="1" x14ac:dyDescent="0.25">
      <c r="A134" s="226" t="s">
        <v>937</v>
      </c>
      <c r="B134" s="284" t="s">
        <v>866</v>
      </c>
      <c r="C134" s="228">
        <v>1</v>
      </c>
      <c r="D134" s="227" t="s">
        <v>867</v>
      </c>
      <c r="E134" s="227" t="s">
        <v>117</v>
      </c>
      <c r="F134" s="231" t="s">
        <v>957</v>
      </c>
      <c r="G134" s="49"/>
      <c r="H134" s="232">
        <v>50000</v>
      </c>
      <c r="I134" s="232">
        <v>51400</v>
      </c>
      <c r="J134" s="505">
        <v>60000</v>
      </c>
      <c r="K134" s="500"/>
    </row>
    <row r="135" spans="1:15" s="39" customFormat="1" x14ac:dyDescent="0.25">
      <c r="A135" s="226" t="s">
        <v>937</v>
      </c>
      <c r="B135" s="284" t="s">
        <v>870</v>
      </c>
      <c r="C135" s="228">
        <v>1</v>
      </c>
      <c r="D135" s="227" t="s">
        <v>871</v>
      </c>
      <c r="E135" s="227" t="s">
        <v>120</v>
      </c>
      <c r="F135" s="231" t="s">
        <v>957</v>
      </c>
      <c r="G135" s="49"/>
      <c r="H135" s="232">
        <v>200000</v>
      </c>
      <c r="I135" s="232">
        <v>222300</v>
      </c>
      <c r="J135" s="505">
        <v>400000</v>
      </c>
      <c r="K135" s="500"/>
      <c r="L135" s="113"/>
      <c r="M135" s="113"/>
    </row>
    <row r="136" spans="1:15" s="39" customFormat="1" x14ac:dyDescent="0.25">
      <c r="A136" s="226" t="s">
        <v>939</v>
      </c>
      <c r="B136" s="284" t="s">
        <v>872</v>
      </c>
      <c r="C136" s="228">
        <v>1</v>
      </c>
      <c r="D136" s="227" t="s">
        <v>873</v>
      </c>
      <c r="E136" s="227" t="s">
        <v>119</v>
      </c>
      <c r="F136" s="231" t="s">
        <v>957</v>
      </c>
      <c r="G136" s="49"/>
      <c r="H136" s="232">
        <v>60000</v>
      </c>
      <c r="I136" s="232">
        <v>60000</v>
      </c>
      <c r="J136" s="505">
        <v>40000</v>
      </c>
      <c r="K136" s="312"/>
    </row>
    <row r="137" spans="1:15" s="39" customFormat="1" x14ac:dyDescent="0.25">
      <c r="A137" s="226" t="s">
        <v>937</v>
      </c>
      <c r="B137" s="284" t="s">
        <v>872</v>
      </c>
      <c r="C137" s="228">
        <v>1</v>
      </c>
      <c r="D137" s="227" t="s">
        <v>873</v>
      </c>
      <c r="E137" s="227" t="s">
        <v>119</v>
      </c>
      <c r="F137" s="231" t="s">
        <v>957</v>
      </c>
      <c r="G137" s="49"/>
      <c r="H137" s="232">
        <v>300000</v>
      </c>
      <c r="I137" s="232">
        <v>300000</v>
      </c>
      <c r="J137" s="505">
        <v>250000</v>
      </c>
      <c r="K137" s="500"/>
      <c r="L137" s="113"/>
      <c r="M137" s="113"/>
      <c r="N137" s="113"/>
      <c r="O137" s="104"/>
    </row>
    <row r="138" spans="1:15" s="39" customFormat="1" x14ac:dyDescent="0.25">
      <c r="A138" s="226" t="s">
        <v>937</v>
      </c>
      <c r="B138" s="284" t="s">
        <v>875</v>
      </c>
      <c r="C138" s="228">
        <v>1</v>
      </c>
      <c r="D138" s="227" t="s">
        <v>876</v>
      </c>
      <c r="E138" s="227" t="s">
        <v>121</v>
      </c>
      <c r="F138" s="231" t="s">
        <v>957</v>
      </c>
      <c r="G138" s="49"/>
      <c r="H138" s="232">
        <v>400000</v>
      </c>
      <c r="I138" s="232">
        <v>400000</v>
      </c>
      <c r="J138" s="505">
        <v>400000</v>
      </c>
      <c r="K138" s="312"/>
    </row>
    <row r="139" spans="1:15" s="39" customFormat="1" x14ac:dyDescent="0.25">
      <c r="A139" s="226" t="s">
        <v>937</v>
      </c>
      <c r="B139" s="284" t="s">
        <v>810</v>
      </c>
      <c r="C139" s="228">
        <v>1</v>
      </c>
      <c r="D139" s="227" t="s">
        <v>946</v>
      </c>
      <c r="E139" s="227" t="s">
        <v>947</v>
      </c>
      <c r="F139" s="231" t="s">
        <v>957</v>
      </c>
      <c r="G139" s="49"/>
      <c r="H139" s="232">
        <v>100000</v>
      </c>
      <c r="I139" s="232">
        <v>194205</v>
      </c>
      <c r="J139" s="505">
        <v>200000</v>
      </c>
      <c r="K139" s="500"/>
      <c r="L139" s="113"/>
      <c r="M139" s="113"/>
    </row>
    <row r="140" spans="1:15" s="39" customFormat="1" x14ac:dyDescent="0.25">
      <c r="A140" s="226" t="s">
        <v>939</v>
      </c>
      <c r="B140" s="284" t="s">
        <v>815</v>
      </c>
      <c r="C140" s="228">
        <v>1</v>
      </c>
      <c r="D140" s="227" t="s">
        <v>820</v>
      </c>
      <c r="E140" s="227" t="s">
        <v>22</v>
      </c>
      <c r="F140" s="231" t="s">
        <v>957</v>
      </c>
      <c r="G140" s="49"/>
      <c r="H140" s="232">
        <v>10000</v>
      </c>
      <c r="I140" s="232">
        <v>60000</v>
      </c>
      <c r="J140" s="505">
        <v>50000</v>
      </c>
      <c r="K140" s="500"/>
      <c r="L140" s="113"/>
      <c r="M140" s="113"/>
    </row>
    <row r="141" spans="1:15" s="39" customFormat="1" x14ac:dyDescent="0.25">
      <c r="A141" s="226" t="s">
        <v>937</v>
      </c>
      <c r="B141" s="284" t="s">
        <v>815</v>
      </c>
      <c r="C141" s="228">
        <v>1</v>
      </c>
      <c r="D141" s="227" t="s">
        <v>820</v>
      </c>
      <c r="E141" s="227" t="s">
        <v>22</v>
      </c>
      <c r="F141" s="231" t="s">
        <v>957</v>
      </c>
      <c r="G141" s="49"/>
      <c r="H141" s="232">
        <v>350000</v>
      </c>
      <c r="I141" s="232">
        <v>269100</v>
      </c>
      <c r="J141" s="505">
        <v>300000</v>
      </c>
      <c r="K141" s="312"/>
    </row>
    <row r="142" spans="1:15" s="39" customFormat="1" x14ac:dyDescent="0.25">
      <c r="A142" s="226" t="s">
        <v>789</v>
      </c>
      <c r="B142" s="284" t="s">
        <v>815</v>
      </c>
      <c r="C142" s="228">
        <v>1</v>
      </c>
      <c r="D142" s="227" t="s">
        <v>948</v>
      </c>
      <c r="E142" s="227" t="s">
        <v>359</v>
      </c>
      <c r="F142" s="231" t="s">
        <v>957</v>
      </c>
      <c r="G142" s="49"/>
      <c r="H142" s="232">
        <v>63000</v>
      </c>
      <c r="I142" s="232">
        <v>59500</v>
      </c>
      <c r="J142" s="505">
        <v>50000</v>
      </c>
      <c r="K142" s="312"/>
    </row>
    <row r="143" spans="1:15" s="39" customFormat="1" x14ac:dyDescent="0.25">
      <c r="A143" s="226" t="s">
        <v>939</v>
      </c>
      <c r="B143" s="284" t="s">
        <v>888</v>
      </c>
      <c r="C143" s="228">
        <v>1</v>
      </c>
      <c r="D143" s="227" t="s">
        <v>889</v>
      </c>
      <c r="E143" s="227" t="s">
        <v>112</v>
      </c>
      <c r="F143" s="231" t="s">
        <v>957</v>
      </c>
      <c r="G143" s="49"/>
      <c r="H143" s="232">
        <v>20000</v>
      </c>
      <c r="I143" s="232">
        <v>55000</v>
      </c>
      <c r="J143" s="505">
        <v>20000</v>
      </c>
      <c r="K143" s="312"/>
    </row>
    <row r="144" spans="1:15" s="39" customFormat="1" x14ac:dyDescent="0.25">
      <c r="A144" s="226" t="s">
        <v>937</v>
      </c>
      <c r="B144" s="284" t="s">
        <v>888</v>
      </c>
      <c r="C144" s="228">
        <v>1</v>
      </c>
      <c r="D144" s="227" t="s">
        <v>949</v>
      </c>
      <c r="E144" s="227" t="s">
        <v>360</v>
      </c>
      <c r="F144" s="231" t="s">
        <v>957</v>
      </c>
      <c r="G144" s="49"/>
      <c r="H144" s="232">
        <v>500000</v>
      </c>
      <c r="I144" s="232">
        <v>290000</v>
      </c>
      <c r="J144" s="505">
        <v>400000</v>
      </c>
      <c r="K144" s="312"/>
    </row>
    <row r="145" spans="1:13" s="39" customFormat="1" x14ac:dyDescent="0.25">
      <c r="A145" s="226" t="s">
        <v>789</v>
      </c>
      <c r="B145" s="284" t="s">
        <v>794</v>
      </c>
      <c r="C145" s="228">
        <v>1</v>
      </c>
      <c r="D145" s="227" t="s">
        <v>795</v>
      </c>
      <c r="E145" s="227" t="s">
        <v>1</v>
      </c>
      <c r="F145" s="231" t="s">
        <v>957</v>
      </c>
      <c r="G145" s="49"/>
      <c r="H145" s="232">
        <v>2500</v>
      </c>
      <c r="I145" s="232">
        <v>2500</v>
      </c>
      <c r="J145" s="505">
        <v>2500</v>
      </c>
      <c r="K145" s="312"/>
    </row>
    <row r="146" spans="1:13" s="39" customFormat="1" x14ac:dyDescent="0.25">
      <c r="A146" s="226" t="s">
        <v>937</v>
      </c>
      <c r="B146" s="284" t="s">
        <v>827</v>
      </c>
      <c r="C146" s="228">
        <v>1</v>
      </c>
      <c r="D146" s="227" t="s">
        <v>950</v>
      </c>
      <c r="E146" s="227" t="s">
        <v>361</v>
      </c>
      <c r="F146" s="231" t="s">
        <v>957</v>
      </c>
      <c r="G146" s="49"/>
      <c r="H146" s="232">
        <v>5000</v>
      </c>
      <c r="I146" s="232">
        <v>16600</v>
      </c>
      <c r="J146" s="505">
        <v>5000</v>
      </c>
      <c r="K146" s="312"/>
    </row>
    <row r="147" spans="1:13" s="39" customFormat="1" x14ac:dyDescent="0.25">
      <c r="A147" s="226" t="s">
        <v>937</v>
      </c>
      <c r="B147" s="289">
        <v>5240</v>
      </c>
      <c r="C147" s="228">
        <v>1</v>
      </c>
      <c r="D147" s="249" t="s">
        <v>1591</v>
      </c>
      <c r="E147" s="227" t="s">
        <v>1590</v>
      </c>
      <c r="F147" s="231" t="s">
        <v>957</v>
      </c>
      <c r="G147" s="49"/>
      <c r="H147" s="232">
        <v>200000</v>
      </c>
      <c r="I147" s="232">
        <v>200000</v>
      </c>
      <c r="J147" s="505">
        <v>500000</v>
      </c>
      <c r="K147" s="500"/>
      <c r="L147" s="256"/>
    </row>
    <row r="148" spans="1:13" s="39" customFormat="1" x14ac:dyDescent="0.25">
      <c r="A148" s="226" t="s">
        <v>937</v>
      </c>
      <c r="B148" s="284" t="s">
        <v>893</v>
      </c>
      <c r="C148" s="228">
        <v>1</v>
      </c>
      <c r="D148" s="227" t="s">
        <v>951</v>
      </c>
      <c r="E148" s="227" t="s">
        <v>952</v>
      </c>
      <c r="F148" s="231" t="s">
        <v>957</v>
      </c>
      <c r="G148" s="49"/>
      <c r="H148" s="232">
        <v>0</v>
      </c>
      <c r="I148" s="232">
        <v>10900</v>
      </c>
      <c r="J148" s="505">
        <v>11000</v>
      </c>
      <c r="K148" s="500"/>
      <c r="L148" s="113"/>
    </row>
    <row r="149" spans="1:13" s="39" customFormat="1" x14ac:dyDescent="0.25">
      <c r="A149" s="226" t="s">
        <v>939</v>
      </c>
      <c r="B149" s="284" t="s">
        <v>838</v>
      </c>
      <c r="C149" s="228">
        <v>1</v>
      </c>
      <c r="D149" s="227" t="s">
        <v>953</v>
      </c>
      <c r="E149" s="227" t="s">
        <v>954</v>
      </c>
      <c r="F149" s="231" t="s">
        <v>957</v>
      </c>
      <c r="G149" s="49"/>
      <c r="H149" s="232">
        <v>100000</v>
      </c>
      <c r="I149" s="232">
        <v>100000</v>
      </c>
      <c r="J149" s="505">
        <v>100000</v>
      </c>
      <c r="K149" s="312"/>
    </row>
    <row r="150" spans="1:13" s="39" customFormat="1" x14ac:dyDescent="0.25">
      <c r="B150" s="101"/>
      <c r="C150" s="237"/>
      <c r="E150" s="257" t="s">
        <v>89</v>
      </c>
      <c r="F150" s="261"/>
      <c r="G150" s="258">
        <f>SUM(J151)</f>
        <v>600000</v>
      </c>
      <c r="H150" s="258"/>
      <c r="I150" s="275"/>
      <c r="J150" s="516"/>
      <c r="K150" s="312"/>
    </row>
    <row r="151" spans="1:13" s="39" customFormat="1" x14ac:dyDescent="0.25">
      <c r="A151" s="226" t="s">
        <v>937</v>
      </c>
      <c r="B151" s="590">
        <v>6123</v>
      </c>
      <c r="C151" s="259">
        <v>1</v>
      </c>
      <c r="D151" s="260" t="s">
        <v>955</v>
      </c>
      <c r="E151" s="260" t="s">
        <v>956</v>
      </c>
      <c r="F151" s="262"/>
      <c r="G151" s="49"/>
      <c r="H151" s="234">
        <v>0</v>
      </c>
      <c r="I151" s="222">
        <v>0</v>
      </c>
      <c r="J151" s="505">
        <v>600000</v>
      </c>
      <c r="K151" s="500"/>
      <c r="L151" s="113"/>
      <c r="M151" s="113"/>
    </row>
    <row r="152" spans="1:13" s="39" customFormat="1" x14ac:dyDescent="0.25">
      <c r="B152" s="101"/>
      <c r="C152" s="237"/>
      <c r="E152" s="251" t="s">
        <v>958</v>
      </c>
      <c r="F152" s="253" t="s">
        <v>957</v>
      </c>
      <c r="G152" s="252">
        <f>SUM(J124:J151)</f>
        <v>4962500</v>
      </c>
      <c r="H152" s="252"/>
      <c r="I152" s="265"/>
      <c r="J152" s="515"/>
      <c r="K152" s="312"/>
    </row>
    <row r="153" spans="1:13" s="39" customFormat="1" x14ac:dyDescent="0.25">
      <c r="B153" s="101"/>
      <c r="C153" s="237"/>
      <c r="E153" s="48"/>
      <c r="F153" s="229"/>
      <c r="G153" s="49"/>
      <c r="H153" s="49"/>
      <c r="I153" s="267"/>
      <c r="J153" s="511"/>
      <c r="K153" s="312"/>
    </row>
    <row r="154" spans="1:13" s="39" customFormat="1" x14ac:dyDescent="0.25">
      <c r="A154" s="173" t="s">
        <v>562</v>
      </c>
      <c r="B154" s="173" t="s">
        <v>563</v>
      </c>
      <c r="C154" s="173" t="s">
        <v>436</v>
      </c>
      <c r="D154" s="173" t="s">
        <v>27</v>
      </c>
      <c r="E154" s="18" t="s">
        <v>88</v>
      </c>
      <c r="F154" s="56"/>
      <c r="G154" s="235">
        <f>SUM(J155:J182)</f>
        <v>25760000</v>
      </c>
      <c r="H154" s="47"/>
      <c r="I154" s="274"/>
      <c r="J154" s="504"/>
      <c r="K154" s="312"/>
    </row>
    <row r="155" spans="1:13" s="39" customFormat="1" x14ac:dyDescent="0.25">
      <c r="A155" s="226" t="s">
        <v>789</v>
      </c>
      <c r="B155" s="284" t="s">
        <v>860</v>
      </c>
      <c r="C155" s="259">
        <v>1</v>
      </c>
      <c r="D155" s="227" t="s">
        <v>861</v>
      </c>
      <c r="E155" s="227" t="s">
        <v>124</v>
      </c>
      <c r="F155" s="231" t="s">
        <v>972</v>
      </c>
      <c r="G155" s="49"/>
      <c r="H155" s="234">
        <v>0</v>
      </c>
      <c r="I155" s="222">
        <v>21143</v>
      </c>
      <c r="J155" s="505">
        <v>10000</v>
      </c>
      <c r="K155" s="312"/>
    </row>
    <row r="156" spans="1:13" s="39" customFormat="1" x14ac:dyDescent="0.25">
      <c r="A156" s="226" t="s">
        <v>789</v>
      </c>
      <c r="B156" s="284" t="s">
        <v>803</v>
      </c>
      <c r="C156" s="259">
        <v>1</v>
      </c>
      <c r="D156" s="227" t="s">
        <v>804</v>
      </c>
      <c r="E156" s="227" t="s">
        <v>805</v>
      </c>
      <c r="F156" s="231" t="s">
        <v>972</v>
      </c>
      <c r="G156" s="49"/>
      <c r="H156" s="234">
        <v>50000</v>
      </c>
      <c r="I156" s="222">
        <v>220000</v>
      </c>
      <c r="J156" s="505">
        <v>200000</v>
      </c>
      <c r="K156" s="312"/>
    </row>
    <row r="157" spans="1:13" s="39" customFormat="1" x14ac:dyDescent="0.25">
      <c r="A157" s="226" t="s">
        <v>789</v>
      </c>
      <c r="B157" s="284" t="s">
        <v>790</v>
      </c>
      <c r="C157" s="259">
        <v>1</v>
      </c>
      <c r="D157" s="227" t="s">
        <v>791</v>
      </c>
      <c r="E157" s="227" t="s">
        <v>550</v>
      </c>
      <c r="F157" s="231" t="s">
        <v>972</v>
      </c>
      <c r="G157" s="49"/>
      <c r="H157" s="234">
        <v>130000</v>
      </c>
      <c r="I157" s="222">
        <v>130000</v>
      </c>
      <c r="J157" s="505">
        <v>130000</v>
      </c>
      <c r="K157" s="312"/>
    </row>
    <row r="158" spans="1:13" s="39" customFormat="1" x14ac:dyDescent="0.25">
      <c r="A158" s="226" t="s">
        <v>789</v>
      </c>
      <c r="B158" s="284" t="s">
        <v>862</v>
      </c>
      <c r="C158" s="259">
        <v>1</v>
      </c>
      <c r="D158" s="227" t="s">
        <v>863</v>
      </c>
      <c r="E158" s="227" t="s">
        <v>111</v>
      </c>
      <c r="F158" s="231" t="s">
        <v>972</v>
      </c>
      <c r="G158" s="49"/>
      <c r="H158" s="234">
        <v>400000</v>
      </c>
      <c r="I158" s="222">
        <v>800000</v>
      </c>
      <c r="J158" s="505">
        <v>600000</v>
      </c>
      <c r="K158" s="312"/>
    </row>
    <row r="159" spans="1:13" s="39" customFormat="1" x14ac:dyDescent="0.25">
      <c r="A159" s="226" t="s">
        <v>789</v>
      </c>
      <c r="B159" s="284" t="s">
        <v>806</v>
      </c>
      <c r="C159" s="259">
        <v>1</v>
      </c>
      <c r="D159" s="227" t="s">
        <v>807</v>
      </c>
      <c r="E159" s="227" t="s">
        <v>2</v>
      </c>
      <c r="F159" s="231" t="s">
        <v>972</v>
      </c>
      <c r="G159" s="49"/>
      <c r="H159" s="234">
        <v>1500000</v>
      </c>
      <c r="I159" s="222">
        <v>1566560</v>
      </c>
      <c r="J159" s="505">
        <v>1500000</v>
      </c>
      <c r="K159" s="312"/>
    </row>
    <row r="160" spans="1:13" s="39" customFormat="1" x14ac:dyDescent="0.25">
      <c r="A160" s="226" t="s">
        <v>789</v>
      </c>
      <c r="B160" s="284" t="s">
        <v>866</v>
      </c>
      <c r="C160" s="259">
        <v>1</v>
      </c>
      <c r="D160" s="227" t="s">
        <v>867</v>
      </c>
      <c r="E160" s="227" t="s">
        <v>117</v>
      </c>
      <c r="F160" s="231" t="s">
        <v>972</v>
      </c>
      <c r="G160" s="49"/>
      <c r="H160" s="234">
        <v>900000</v>
      </c>
      <c r="I160" s="222">
        <v>900000</v>
      </c>
      <c r="J160" s="505">
        <v>900000</v>
      </c>
      <c r="K160" s="312"/>
    </row>
    <row r="161" spans="1:11" s="39" customFormat="1" x14ac:dyDescent="0.25">
      <c r="A161" s="226" t="s">
        <v>789</v>
      </c>
      <c r="B161" s="284" t="s">
        <v>868</v>
      </c>
      <c r="C161" s="259">
        <v>1</v>
      </c>
      <c r="D161" s="227" t="s">
        <v>869</v>
      </c>
      <c r="E161" s="227" t="s">
        <v>118</v>
      </c>
      <c r="F161" s="231" t="s">
        <v>972</v>
      </c>
      <c r="G161" s="49"/>
      <c r="H161" s="234">
        <v>6000000</v>
      </c>
      <c r="I161" s="222">
        <v>5980000</v>
      </c>
      <c r="J161" s="505">
        <v>5400000</v>
      </c>
      <c r="K161" s="312"/>
    </row>
    <row r="162" spans="1:11" s="39" customFormat="1" x14ac:dyDescent="0.25">
      <c r="A162" s="226" t="s">
        <v>789</v>
      </c>
      <c r="B162" s="284" t="s">
        <v>870</v>
      </c>
      <c r="C162" s="259">
        <v>1</v>
      </c>
      <c r="D162" s="227" t="s">
        <v>871</v>
      </c>
      <c r="E162" s="227" t="s">
        <v>120</v>
      </c>
      <c r="F162" s="231" t="s">
        <v>972</v>
      </c>
      <c r="G162" s="49"/>
      <c r="H162" s="234">
        <v>30000</v>
      </c>
      <c r="I162" s="222">
        <v>30000</v>
      </c>
      <c r="J162" s="505">
        <v>30000</v>
      </c>
      <c r="K162" s="312"/>
    </row>
    <row r="163" spans="1:11" s="39" customFormat="1" x14ac:dyDescent="0.25">
      <c r="A163" s="226" t="s">
        <v>789</v>
      </c>
      <c r="B163" s="284" t="s">
        <v>872</v>
      </c>
      <c r="C163" s="259">
        <v>1</v>
      </c>
      <c r="D163" s="227" t="s">
        <v>873</v>
      </c>
      <c r="E163" s="227" t="s">
        <v>119</v>
      </c>
      <c r="F163" s="231" t="s">
        <v>972</v>
      </c>
      <c r="G163" s="49"/>
      <c r="H163" s="234">
        <v>5000000</v>
      </c>
      <c r="I163" s="222">
        <v>5000000</v>
      </c>
      <c r="J163" s="505">
        <v>5000000</v>
      </c>
      <c r="K163" s="312"/>
    </row>
    <row r="164" spans="1:11" s="39" customFormat="1" x14ac:dyDescent="0.25">
      <c r="A164" s="226" t="s">
        <v>789</v>
      </c>
      <c r="B164" s="284" t="s">
        <v>875</v>
      </c>
      <c r="C164" s="259">
        <v>1</v>
      </c>
      <c r="D164" s="227" t="s">
        <v>876</v>
      </c>
      <c r="E164" s="227" t="s">
        <v>121</v>
      </c>
      <c r="F164" s="231" t="s">
        <v>972</v>
      </c>
      <c r="G164" s="49"/>
      <c r="H164" s="234">
        <v>800000</v>
      </c>
      <c r="I164" s="222">
        <v>770000</v>
      </c>
      <c r="J164" s="505">
        <v>800000</v>
      </c>
      <c r="K164" s="312"/>
    </row>
    <row r="165" spans="1:11" s="39" customFormat="1" x14ac:dyDescent="0.25">
      <c r="A165" s="226" t="s">
        <v>789</v>
      </c>
      <c r="B165" s="284" t="s">
        <v>877</v>
      </c>
      <c r="C165" s="259">
        <v>1</v>
      </c>
      <c r="D165" s="227" t="s">
        <v>878</v>
      </c>
      <c r="E165" s="227" t="s">
        <v>23</v>
      </c>
      <c r="F165" s="231" t="s">
        <v>972</v>
      </c>
      <c r="G165" s="49"/>
      <c r="H165" s="234">
        <v>0</v>
      </c>
      <c r="I165" s="222">
        <v>400000</v>
      </c>
      <c r="J165" s="505">
        <v>400000</v>
      </c>
      <c r="K165" s="312"/>
    </row>
    <row r="166" spans="1:11" s="39" customFormat="1" x14ac:dyDescent="0.25">
      <c r="A166" s="226" t="s">
        <v>789</v>
      </c>
      <c r="B166" s="284" t="s">
        <v>879</v>
      </c>
      <c r="C166" s="259">
        <v>1</v>
      </c>
      <c r="D166" s="227" t="s">
        <v>880</v>
      </c>
      <c r="E166" s="227" t="s">
        <v>123</v>
      </c>
      <c r="F166" s="231" t="s">
        <v>972</v>
      </c>
      <c r="G166" s="49"/>
      <c r="H166" s="234">
        <v>1300000</v>
      </c>
      <c r="I166" s="222">
        <v>1300000</v>
      </c>
      <c r="J166" s="505">
        <v>1300000</v>
      </c>
      <c r="K166" s="312"/>
    </row>
    <row r="167" spans="1:11" s="39" customFormat="1" x14ac:dyDescent="0.25">
      <c r="A167" s="226" t="s">
        <v>789</v>
      </c>
      <c r="B167" s="284" t="s">
        <v>808</v>
      </c>
      <c r="C167" s="259">
        <v>1</v>
      </c>
      <c r="D167" s="227" t="s">
        <v>809</v>
      </c>
      <c r="E167" s="227" t="s">
        <v>122</v>
      </c>
      <c r="F167" s="231" t="s">
        <v>972</v>
      </c>
      <c r="G167" s="49"/>
      <c r="H167" s="234">
        <v>320000</v>
      </c>
      <c r="I167" s="222">
        <v>320000</v>
      </c>
      <c r="J167" s="505">
        <v>320000</v>
      </c>
      <c r="K167" s="312"/>
    </row>
    <row r="168" spans="1:11" s="39" customFormat="1" x14ac:dyDescent="0.25">
      <c r="A168" s="226" t="s">
        <v>789</v>
      </c>
      <c r="B168" s="284" t="s">
        <v>815</v>
      </c>
      <c r="C168" s="259">
        <v>1</v>
      </c>
      <c r="D168" s="227" t="s">
        <v>820</v>
      </c>
      <c r="E168" s="227" t="s">
        <v>22</v>
      </c>
      <c r="F168" s="231" t="s">
        <v>972</v>
      </c>
      <c r="G168" s="49"/>
      <c r="H168" s="234">
        <v>2000000</v>
      </c>
      <c r="I168" s="222">
        <v>1600000</v>
      </c>
      <c r="J168" s="505">
        <v>1600000</v>
      </c>
      <c r="K168" s="312"/>
    </row>
    <row r="169" spans="1:11" s="39" customFormat="1" x14ac:dyDescent="0.25">
      <c r="A169" s="226" t="s">
        <v>789</v>
      </c>
      <c r="B169" s="284" t="s">
        <v>815</v>
      </c>
      <c r="C169" s="259">
        <v>1</v>
      </c>
      <c r="D169" s="227" t="s">
        <v>959</v>
      </c>
      <c r="E169" s="227" t="s">
        <v>362</v>
      </c>
      <c r="F169" s="231" t="s">
        <v>972</v>
      </c>
      <c r="G169" s="49"/>
      <c r="H169" s="234">
        <v>2400000</v>
      </c>
      <c r="I169" s="222">
        <v>2400000</v>
      </c>
      <c r="J169" s="505">
        <v>2000000</v>
      </c>
      <c r="K169" s="312"/>
    </row>
    <row r="170" spans="1:11" s="39" customFormat="1" x14ac:dyDescent="0.25">
      <c r="A170" s="226" t="s">
        <v>789</v>
      </c>
      <c r="B170" s="284" t="s">
        <v>815</v>
      </c>
      <c r="C170" s="259">
        <v>1</v>
      </c>
      <c r="D170" s="227" t="s">
        <v>960</v>
      </c>
      <c r="E170" s="227" t="s">
        <v>961</v>
      </c>
      <c r="F170" s="231" t="s">
        <v>972</v>
      </c>
      <c r="G170" s="49"/>
      <c r="H170" s="234">
        <v>1500000</v>
      </c>
      <c r="I170" s="222">
        <v>1500000</v>
      </c>
      <c r="J170" s="505">
        <v>1200000</v>
      </c>
      <c r="K170" s="312"/>
    </row>
    <row r="171" spans="1:11" s="39" customFormat="1" x14ac:dyDescent="0.25">
      <c r="A171" s="226" t="s">
        <v>789</v>
      </c>
      <c r="B171" s="284" t="s">
        <v>815</v>
      </c>
      <c r="C171" s="259">
        <v>1</v>
      </c>
      <c r="D171" s="227" t="s">
        <v>962</v>
      </c>
      <c r="E171" s="227" t="s">
        <v>363</v>
      </c>
      <c r="F171" s="231" t="s">
        <v>972</v>
      </c>
      <c r="G171" s="49"/>
      <c r="H171" s="234">
        <v>250000</v>
      </c>
      <c r="I171" s="222">
        <v>250000</v>
      </c>
      <c r="J171" s="505">
        <v>250000</v>
      </c>
      <c r="K171" s="312"/>
    </row>
    <row r="172" spans="1:11" s="39" customFormat="1" x14ac:dyDescent="0.25">
      <c r="A172" s="226" t="s">
        <v>789</v>
      </c>
      <c r="B172" s="284" t="s">
        <v>815</v>
      </c>
      <c r="C172" s="259">
        <v>1</v>
      </c>
      <c r="D172" s="227" t="s">
        <v>963</v>
      </c>
      <c r="E172" s="227" t="s">
        <v>364</v>
      </c>
      <c r="F172" s="231" t="s">
        <v>972</v>
      </c>
      <c r="G172" s="49"/>
      <c r="H172" s="234">
        <v>340000</v>
      </c>
      <c r="I172" s="222">
        <v>320000</v>
      </c>
      <c r="J172" s="505">
        <v>340000</v>
      </c>
      <c r="K172" s="312"/>
    </row>
    <row r="173" spans="1:11" s="39" customFormat="1" x14ac:dyDescent="0.25">
      <c r="A173" s="226" t="s">
        <v>789</v>
      </c>
      <c r="B173" s="284" t="s">
        <v>815</v>
      </c>
      <c r="C173" s="259">
        <v>1</v>
      </c>
      <c r="D173" s="227" t="s">
        <v>964</v>
      </c>
      <c r="E173" s="227" t="s">
        <v>365</v>
      </c>
      <c r="F173" s="231" t="s">
        <v>972</v>
      </c>
      <c r="G173" s="49"/>
      <c r="H173" s="234">
        <v>35000</v>
      </c>
      <c r="I173" s="222">
        <v>35000</v>
      </c>
      <c r="J173" s="505">
        <v>35000</v>
      </c>
      <c r="K173" s="312"/>
    </row>
    <row r="174" spans="1:11" s="39" customFormat="1" x14ac:dyDescent="0.25">
      <c r="A174" s="226" t="s">
        <v>789</v>
      </c>
      <c r="B174" s="284" t="s">
        <v>815</v>
      </c>
      <c r="C174" s="259">
        <v>1</v>
      </c>
      <c r="D174" s="227" t="s">
        <v>965</v>
      </c>
      <c r="E174" s="227" t="s">
        <v>552</v>
      </c>
      <c r="F174" s="231" t="s">
        <v>972</v>
      </c>
      <c r="G174" s="49"/>
      <c r="H174" s="234">
        <v>20000</v>
      </c>
      <c r="I174" s="222">
        <v>20000</v>
      </c>
      <c r="J174" s="505">
        <v>20000</v>
      </c>
      <c r="K174" s="312"/>
    </row>
    <row r="175" spans="1:11" s="39" customFormat="1" x14ac:dyDescent="0.25">
      <c r="A175" s="226" t="s">
        <v>789</v>
      </c>
      <c r="B175" s="284" t="s">
        <v>815</v>
      </c>
      <c r="C175" s="259">
        <v>1</v>
      </c>
      <c r="D175" s="227" t="s">
        <v>966</v>
      </c>
      <c r="E175" s="227" t="s">
        <v>366</v>
      </c>
      <c r="F175" s="231" t="s">
        <v>972</v>
      </c>
      <c r="G175" s="49"/>
      <c r="H175" s="234">
        <v>10000</v>
      </c>
      <c r="I175" s="222">
        <v>10000</v>
      </c>
      <c r="J175" s="505">
        <v>10000</v>
      </c>
      <c r="K175" s="312"/>
    </row>
    <row r="176" spans="1:11" s="39" customFormat="1" x14ac:dyDescent="0.25">
      <c r="A176" s="226" t="s">
        <v>789</v>
      </c>
      <c r="B176" s="284" t="s">
        <v>888</v>
      </c>
      <c r="C176" s="259">
        <v>1</v>
      </c>
      <c r="D176" s="227" t="s">
        <v>889</v>
      </c>
      <c r="E176" s="227" t="s">
        <v>112</v>
      </c>
      <c r="F176" s="231" t="s">
        <v>972</v>
      </c>
      <c r="G176" s="49"/>
      <c r="H176" s="234">
        <v>1150000</v>
      </c>
      <c r="I176" s="222">
        <v>1250000</v>
      </c>
      <c r="J176" s="505">
        <v>1250000</v>
      </c>
      <c r="K176" s="312"/>
    </row>
    <row r="177" spans="1:11" s="39" customFormat="1" x14ac:dyDescent="0.25">
      <c r="A177" s="226" t="s">
        <v>789</v>
      </c>
      <c r="B177" s="284" t="s">
        <v>888</v>
      </c>
      <c r="C177" s="259">
        <v>1</v>
      </c>
      <c r="D177" s="227" t="s">
        <v>967</v>
      </c>
      <c r="E177" s="227" t="s">
        <v>367</v>
      </c>
      <c r="F177" s="231" t="s">
        <v>972</v>
      </c>
      <c r="G177" s="49"/>
      <c r="H177" s="234">
        <v>700000</v>
      </c>
      <c r="I177" s="222">
        <v>616670</v>
      </c>
      <c r="J177" s="505">
        <v>700000</v>
      </c>
      <c r="K177" s="312"/>
    </row>
    <row r="178" spans="1:11" s="39" customFormat="1" x14ac:dyDescent="0.25">
      <c r="A178" s="226" t="s">
        <v>789</v>
      </c>
      <c r="B178" s="284" t="s">
        <v>888</v>
      </c>
      <c r="C178" s="259">
        <v>1</v>
      </c>
      <c r="D178" s="227" t="s">
        <v>968</v>
      </c>
      <c r="E178" s="227" t="s">
        <v>368</v>
      </c>
      <c r="F178" s="231" t="s">
        <v>972</v>
      </c>
      <c r="G178" s="49"/>
      <c r="H178" s="234">
        <v>50000</v>
      </c>
      <c r="I178" s="222">
        <v>70000</v>
      </c>
      <c r="J178" s="505">
        <v>70000</v>
      </c>
      <c r="K178" s="312"/>
    </row>
    <row r="179" spans="1:11" s="39" customFormat="1" x14ac:dyDescent="0.25">
      <c r="A179" s="226" t="s">
        <v>789</v>
      </c>
      <c r="B179" s="284" t="s">
        <v>888</v>
      </c>
      <c r="C179" s="259">
        <v>1</v>
      </c>
      <c r="D179" s="227" t="s">
        <v>969</v>
      </c>
      <c r="E179" s="227" t="s">
        <v>970</v>
      </c>
      <c r="F179" s="231" t="s">
        <v>972</v>
      </c>
      <c r="G179" s="49"/>
      <c r="H179" s="234">
        <v>2000000</v>
      </c>
      <c r="I179" s="222">
        <v>1500000</v>
      </c>
      <c r="J179" s="505">
        <v>1500000</v>
      </c>
      <c r="K179" s="312"/>
    </row>
    <row r="180" spans="1:11" s="39" customFormat="1" x14ac:dyDescent="0.25">
      <c r="A180" s="226" t="s">
        <v>789</v>
      </c>
      <c r="B180" s="284" t="s">
        <v>794</v>
      </c>
      <c r="C180" s="259">
        <v>1</v>
      </c>
      <c r="D180" s="227" t="s">
        <v>795</v>
      </c>
      <c r="E180" s="227" t="s">
        <v>1</v>
      </c>
      <c r="F180" s="231" t="s">
        <v>972</v>
      </c>
      <c r="G180" s="49"/>
      <c r="H180" s="234">
        <v>40000</v>
      </c>
      <c r="I180" s="222">
        <v>70000</v>
      </c>
      <c r="J180" s="505">
        <v>70000</v>
      </c>
      <c r="K180" s="312"/>
    </row>
    <row r="181" spans="1:11" s="39" customFormat="1" x14ac:dyDescent="0.25">
      <c r="A181" s="226" t="s">
        <v>789</v>
      </c>
      <c r="B181" s="284" t="s">
        <v>893</v>
      </c>
      <c r="C181" s="259">
        <v>1</v>
      </c>
      <c r="D181" s="227" t="s">
        <v>971</v>
      </c>
      <c r="E181" s="227" t="s">
        <v>369</v>
      </c>
      <c r="F181" s="231" t="s">
        <v>972</v>
      </c>
      <c r="G181" s="49"/>
      <c r="H181" s="234">
        <v>20000</v>
      </c>
      <c r="I181" s="222">
        <v>24440</v>
      </c>
      <c r="J181" s="505">
        <v>25000</v>
      </c>
      <c r="K181" s="312"/>
    </row>
    <row r="182" spans="1:11" s="39" customFormat="1" x14ac:dyDescent="0.25">
      <c r="A182" s="226" t="s">
        <v>789</v>
      </c>
      <c r="B182" s="284" t="s">
        <v>815</v>
      </c>
      <c r="C182" s="259">
        <v>1</v>
      </c>
      <c r="D182" s="279" t="s">
        <v>1814</v>
      </c>
      <c r="E182" s="227" t="s">
        <v>973</v>
      </c>
      <c r="F182" s="231" t="s">
        <v>972</v>
      </c>
      <c r="G182" s="264"/>
      <c r="H182" s="232">
        <v>0</v>
      </c>
      <c r="I182" s="232">
        <v>0</v>
      </c>
      <c r="J182" s="505">
        <v>100000</v>
      </c>
      <c r="K182" s="312"/>
    </row>
    <row r="183" spans="1:11" s="39" customFormat="1" x14ac:dyDescent="0.25">
      <c r="B183" s="101"/>
      <c r="C183" s="237"/>
      <c r="E183" s="251" t="s">
        <v>975</v>
      </c>
      <c r="F183" s="253" t="s">
        <v>972</v>
      </c>
      <c r="G183" s="252">
        <f>SUM(J155:J182)</f>
        <v>25760000</v>
      </c>
      <c r="H183" s="252"/>
      <c r="I183" s="265"/>
      <c r="J183" s="515"/>
      <c r="K183" s="312"/>
    </row>
    <row r="184" spans="1:11" s="39" customFormat="1" x14ac:dyDescent="0.25">
      <c r="B184" s="101"/>
      <c r="C184" s="237"/>
      <c r="E184" s="84" t="s">
        <v>976</v>
      </c>
      <c r="F184" s="254"/>
      <c r="G184" s="89">
        <f>SUM(J79:J182)</f>
        <v>58696960</v>
      </c>
      <c r="H184" s="248"/>
      <c r="I184" s="536"/>
      <c r="J184" s="514"/>
      <c r="K184" s="312"/>
    </row>
    <row r="185" spans="1:11" s="39" customFormat="1" x14ac:dyDescent="0.25">
      <c r="B185" s="101"/>
      <c r="C185" s="237"/>
      <c r="E185" s="48"/>
      <c r="F185" s="229"/>
      <c r="G185" s="49"/>
      <c r="H185" s="49"/>
      <c r="I185" s="267"/>
      <c r="J185" s="511"/>
      <c r="K185" s="312"/>
    </row>
    <row r="186" spans="1:11" s="39" customFormat="1" ht="13.8" x14ac:dyDescent="0.25">
      <c r="B186" s="101"/>
      <c r="C186" s="237"/>
      <c r="E186" s="82" t="s">
        <v>977</v>
      </c>
      <c r="F186" s="69"/>
      <c r="G186" s="88">
        <f>SUM(G187+G193)</f>
        <v>9740000</v>
      </c>
      <c r="H186" s="88"/>
      <c r="I186" s="535"/>
      <c r="J186" s="508"/>
      <c r="K186" s="312"/>
    </row>
    <row r="187" spans="1:11" s="39" customFormat="1" x14ac:dyDescent="0.25">
      <c r="A187" s="173" t="s">
        <v>562</v>
      </c>
      <c r="B187" s="173" t="s">
        <v>563</v>
      </c>
      <c r="C187" s="173" t="s">
        <v>436</v>
      </c>
      <c r="D187" s="173" t="s">
        <v>27</v>
      </c>
      <c r="E187" s="639" t="s">
        <v>1792</v>
      </c>
      <c r="F187" s="631"/>
      <c r="G187" s="640">
        <f>SUM(J188:J192)</f>
        <v>9715000</v>
      </c>
      <c r="H187" s="644"/>
      <c r="I187" s="641"/>
      <c r="J187" s="642"/>
      <c r="K187" s="312"/>
    </row>
    <row r="188" spans="1:11" s="39" customFormat="1" x14ac:dyDescent="0.25">
      <c r="A188" s="226" t="s">
        <v>789</v>
      </c>
      <c r="B188" s="284" t="s">
        <v>849</v>
      </c>
      <c r="C188" s="228">
        <v>1</v>
      </c>
      <c r="D188" s="227" t="s">
        <v>850</v>
      </c>
      <c r="E188" s="227" t="s">
        <v>113</v>
      </c>
      <c r="F188" s="231" t="s">
        <v>928</v>
      </c>
      <c r="G188" s="255"/>
      <c r="H188" s="547">
        <v>5941000</v>
      </c>
      <c r="I188" s="547">
        <v>5941000</v>
      </c>
      <c r="J188" s="620">
        <v>7227000</v>
      </c>
      <c r="K188" s="312"/>
    </row>
    <row r="189" spans="1:11" s="39" customFormat="1" x14ac:dyDescent="0.25">
      <c r="A189" s="226" t="s">
        <v>789</v>
      </c>
      <c r="B189" s="284" t="s">
        <v>853</v>
      </c>
      <c r="C189" s="228">
        <v>1</v>
      </c>
      <c r="D189" s="227" t="s">
        <v>854</v>
      </c>
      <c r="E189" s="227" t="s">
        <v>855</v>
      </c>
      <c r="F189" s="231" t="s">
        <v>928</v>
      </c>
      <c r="G189" s="255"/>
      <c r="H189" s="547">
        <v>1485000</v>
      </c>
      <c r="I189" s="547">
        <v>1485000</v>
      </c>
      <c r="J189" s="620">
        <v>1807100</v>
      </c>
      <c r="K189" s="312"/>
    </row>
    <row r="190" spans="1:11" s="39" customFormat="1" x14ac:dyDescent="0.25">
      <c r="A190" s="226" t="s">
        <v>789</v>
      </c>
      <c r="B190" s="284" t="s">
        <v>856</v>
      </c>
      <c r="C190" s="228">
        <v>1</v>
      </c>
      <c r="D190" s="227" t="s">
        <v>857</v>
      </c>
      <c r="E190" s="227" t="s">
        <v>115</v>
      </c>
      <c r="F190" s="231" t="s">
        <v>928</v>
      </c>
      <c r="G190" s="255"/>
      <c r="H190" s="547">
        <v>535000</v>
      </c>
      <c r="I190" s="547">
        <v>535000</v>
      </c>
      <c r="J190" s="620">
        <v>650600</v>
      </c>
      <c r="K190" s="312"/>
    </row>
    <row r="191" spans="1:11" s="39" customFormat="1" x14ac:dyDescent="0.25">
      <c r="A191" s="226" t="s">
        <v>789</v>
      </c>
      <c r="B191" s="284" t="s">
        <v>858</v>
      </c>
      <c r="C191" s="228">
        <v>1</v>
      </c>
      <c r="D191" s="227" t="s">
        <v>859</v>
      </c>
      <c r="E191" s="227" t="s">
        <v>116</v>
      </c>
      <c r="F191" s="231" t="s">
        <v>928</v>
      </c>
      <c r="G191" s="255"/>
      <c r="H191" s="547">
        <v>25000</v>
      </c>
      <c r="I191" s="547">
        <v>25000</v>
      </c>
      <c r="J191" s="620">
        <v>30300</v>
      </c>
      <c r="K191" s="312"/>
    </row>
    <row r="192" spans="1:11" s="39" customFormat="1" ht="13.8" x14ac:dyDescent="0.25">
      <c r="B192" s="101"/>
      <c r="C192" s="237"/>
      <c r="E192" s="615"/>
      <c r="F192" s="646"/>
      <c r="G192" s="647"/>
      <c r="H192" s="647"/>
      <c r="I192" s="648"/>
      <c r="J192" s="649"/>
      <c r="K192" s="312"/>
    </row>
    <row r="193" spans="1:11" s="39" customFormat="1" x14ac:dyDescent="0.25">
      <c r="A193" s="173" t="s">
        <v>562</v>
      </c>
      <c r="B193" s="173" t="s">
        <v>563</v>
      </c>
      <c r="C193" s="173" t="s">
        <v>436</v>
      </c>
      <c r="D193" s="173" t="s">
        <v>27</v>
      </c>
      <c r="E193" s="18" t="s">
        <v>88</v>
      </c>
      <c r="F193" s="56"/>
      <c r="G193" s="235">
        <f>SUM(J194:J196)</f>
        <v>25000</v>
      </c>
      <c r="H193" s="47"/>
      <c r="I193" s="47"/>
      <c r="J193" s="504"/>
      <c r="K193" s="312"/>
    </row>
    <row r="194" spans="1:11" s="39" customFormat="1" x14ac:dyDescent="0.25">
      <c r="A194" s="278" t="s">
        <v>789</v>
      </c>
      <c r="B194" s="286" t="s">
        <v>790</v>
      </c>
      <c r="C194" s="259">
        <v>1</v>
      </c>
      <c r="D194" s="233" t="s">
        <v>791</v>
      </c>
      <c r="E194" s="233" t="s">
        <v>550</v>
      </c>
      <c r="F194" s="231" t="s">
        <v>1008</v>
      </c>
      <c r="G194" s="49"/>
      <c r="H194" s="234">
        <v>10000</v>
      </c>
      <c r="I194" s="234">
        <v>10000</v>
      </c>
      <c r="J194" s="505">
        <v>10000</v>
      </c>
      <c r="K194" s="312"/>
    </row>
    <row r="195" spans="1:11" s="39" customFormat="1" x14ac:dyDescent="0.25">
      <c r="A195" s="278" t="s">
        <v>789</v>
      </c>
      <c r="B195" s="286" t="s">
        <v>792</v>
      </c>
      <c r="C195" s="259">
        <v>1</v>
      </c>
      <c r="D195" s="233" t="s">
        <v>793</v>
      </c>
      <c r="E195" s="233" t="s">
        <v>551</v>
      </c>
      <c r="F195" s="231" t="s">
        <v>1008</v>
      </c>
      <c r="G195" s="49"/>
      <c r="H195" s="234">
        <v>10000</v>
      </c>
      <c r="I195" s="234">
        <v>10000</v>
      </c>
      <c r="J195" s="505">
        <v>10000</v>
      </c>
      <c r="K195" s="312"/>
    </row>
    <row r="196" spans="1:11" s="39" customFormat="1" x14ac:dyDescent="0.25">
      <c r="A196" s="278" t="s">
        <v>789</v>
      </c>
      <c r="B196" s="286" t="s">
        <v>794</v>
      </c>
      <c r="C196" s="259">
        <v>1</v>
      </c>
      <c r="D196" s="233" t="s">
        <v>795</v>
      </c>
      <c r="E196" s="233" t="s">
        <v>1</v>
      </c>
      <c r="F196" s="231" t="s">
        <v>1008</v>
      </c>
      <c r="G196" s="49"/>
      <c r="H196" s="234">
        <v>5000</v>
      </c>
      <c r="I196" s="234">
        <v>5000</v>
      </c>
      <c r="J196" s="505">
        <v>5000</v>
      </c>
      <c r="K196" s="312"/>
    </row>
    <row r="197" spans="1:11" s="39" customFormat="1" x14ac:dyDescent="0.25">
      <c r="B197" s="101"/>
      <c r="C197" s="237"/>
      <c r="E197" s="84" t="s">
        <v>979</v>
      </c>
      <c r="F197" s="254"/>
      <c r="G197" s="248">
        <f>SUM(J188:J196)</f>
        <v>9740000</v>
      </c>
      <c r="H197" s="248"/>
      <c r="I197" s="536"/>
      <c r="J197" s="514"/>
      <c r="K197" s="312"/>
    </row>
    <row r="198" spans="1:11" s="39" customFormat="1" x14ac:dyDescent="0.25">
      <c r="B198" s="101"/>
      <c r="C198" s="237"/>
      <c r="E198" s="48"/>
      <c r="F198" s="229"/>
      <c r="G198" s="49"/>
      <c r="H198" s="49"/>
      <c r="I198" s="267"/>
      <c r="J198" s="511"/>
      <c r="K198" s="312"/>
    </row>
    <row r="199" spans="1:11" s="39" customFormat="1" ht="13.8" x14ac:dyDescent="0.25">
      <c r="B199" s="101"/>
      <c r="C199" s="237"/>
      <c r="E199" s="82" t="s">
        <v>978</v>
      </c>
      <c r="F199" s="69"/>
      <c r="G199" s="88">
        <f>SUM(G200+G206)</f>
        <v>13609000</v>
      </c>
      <c r="H199" s="88"/>
      <c r="I199" s="535"/>
      <c r="J199" s="508"/>
      <c r="K199" s="312"/>
    </row>
    <row r="200" spans="1:11" s="39" customFormat="1" x14ac:dyDescent="0.25">
      <c r="A200" s="173" t="s">
        <v>562</v>
      </c>
      <c r="B200" s="173" t="s">
        <v>563</v>
      </c>
      <c r="C200" s="173" t="s">
        <v>436</v>
      </c>
      <c r="D200" s="173" t="s">
        <v>27</v>
      </c>
      <c r="E200" s="639" t="s">
        <v>1792</v>
      </c>
      <c r="F200" s="631"/>
      <c r="G200" s="640">
        <f>SUM(J200:J205)</f>
        <v>13284000</v>
      </c>
      <c r="H200" s="644"/>
      <c r="I200" s="641"/>
      <c r="J200" s="642"/>
      <c r="K200" s="312"/>
    </row>
    <row r="201" spans="1:11" s="39" customFormat="1" x14ac:dyDescent="0.25">
      <c r="A201" s="226" t="s">
        <v>789</v>
      </c>
      <c r="B201" s="284" t="s">
        <v>849</v>
      </c>
      <c r="C201" s="228">
        <v>1</v>
      </c>
      <c r="D201" s="227" t="s">
        <v>850</v>
      </c>
      <c r="E201" s="227" t="s">
        <v>113</v>
      </c>
      <c r="F201" s="231" t="s">
        <v>928</v>
      </c>
      <c r="G201" s="255"/>
      <c r="H201" s="547">
        <v>8288000</v>
      </c>
      <c r="I201" s="547">
        <v>8288000</v>
      </c>
      <c r="J201" s="620">
        <v>9882000</v>
      </c>
      <c r="K201" s="312"/>
    </row>
    <row r="202" spans="1:11" s="39" customFormat="1" x14ac:dyDescent="0.25">
      <c r="A202" s="226" t="s">
        <v>789</v>
      </c>
      <c r="B202" s="284" t="s">
        <v>853</v>
      </c>
      <c r="C202" s="228">
        <v>1</v>
      </c>
      <c r="D202" s="227" t="s">
        <v>854</v>
      </c>
      <c r="E202" s="227" t="s">
        <v>855</v>
      </c>
      <c r="F202" s="231" t="s">
        <v>928</v>
      </c>
      <c r="G202" s="255"/>
      <c r="H202" s="547">
        <v>2072000</v>
      </c>
      <c r="I202" s="547">
        <v>2072000</v>
      </c>
      <c r="J202" s="620">
        <v>2471000</v>
      </c>
      <c r="K202" s="312"/>
    </row>
    <row r="203" spans="1:11" s="39" customFormat="1" x14ac:dyDescent="0.25">
      <c r="A203" s="226" t="s">
        <v>789</v>
      </c>
      <c r="B203" s="284" t="s">
        <v>856</v>
      </c>
      <c r="C203" s="228">
        <v>1</v>
      </c>
      <c r="D203" s="227" t="s">
        <v>857</v>
      </c>
      <c r="E203" s="227" t="s">
        <v>115</v>
      </c>
      <c r="F203" s="231" t="s">
        <v>928</v>
      </c>
      <c r="G203" s="255"/>
      <c r="H203" s="547">
        <v>746000</v>
      </c>
      <c r="I203" s="547">
        <v>746000</v>
      </c>
      <c r="J203" s="620">
        <v>889500</v>
      </c>
      <c r="K203" s="312"/>
    </row>
    <row r="204" spans="1:11" s="39" customFormat="1" x14ac:dyDescent="0.25">
      <c r="A204" s="226" t="s">
        <v>789</v>
      </c>
      <c r="B204" s="284" t="s">
        <v>858</v>
      </c>
      <c r="C204" s="228">
        <v>1</v>
      </c>
      <c r="D204" s="227" t="s">
        <v>859</v>
      </c>
      <c r="E204" s="227" t="s">
        <v>116</v>
      </c>
      <c r="F204" s="231" t="s">
        <v>928</v>
      </c>
      <c r="G204" s="255"/>
      <c r="H204" s="547">
        <v>35000</v>
      </c>
      <c r="I204" s="547">
        <v>35000</v>
      </c>
      <c r="J204" s="620">
        <v>41500</v>
      </c>
      <c r="K204" s="312"/>
    </row>
    <row r="205" spans="1:11" s="39" customFormat="1" ht="13.8" x14ac:dyDescent="0.25">
      <c r="B205" s="101"/>
      <c r="C205" s="237"/>
      <c r="E205" s="16"/>
      <c r="F205" s="621"/>
      <c r="G205" s="622"/>
      <c r="H205" s="652"/>
      <c r="I205" s="653"/>
      <c r="J205" s="624"/>
      <c r="K205" s="312"/>
    </row>
    <row r="206" spans="1:11" s="39" customFormat="1" x14ac:dyDescent="0.25">
      <c r="A206" s="173" t="s">
        <v>562</v>
      </c>
      <c r="B206" s="173" t="s">
        <v>563</v>
      </c>
      <c r="C206" s="173" t="s">
        <v>436</v>
      </c>
      <c r="D206" s="173" t="s">
        <v>27</v>
      </c>
      <c r="E206" s="18" t="s">
        <v>88</v>
      </c>
      <c r="F206" s="56"/>
      <c r="G206" s="235">
        <f>SUM(J207:J220)</f>
        <v>325000</v>
      </c>
      <c r="H206" s="47"/>
      <c r="I206" s="274"/>
      <c r="J206" s="504"/>
      <c r="K206" s="312"/>
    </row>
    <row r="207" spans="1:11" s="39" customFormat="1" x14ac:dyDescent="0.25">
      <c r="A207" s="226" t="s">
        <v>789</v>
      </c>
      <c r="B207" s="284" t="s">
        <v>940</v>
      </c>
      <c r="C207" s="259">
        <v>1</v>
      </c>
      <c r="D207" s="227" t="s">
        <v>941</v>
      </c>
      <c r="E207" s="227" t="s">
        <v>356</v>
      </c>
      <c r="F207" s="231" t="s">
        <v>1047</v>
      </c>
      <c r="G207" s="49"/>
      <c r="H207" s="232">
        <v>20000</v>
      </c>
      <c r="I207" s="232">
        <v>20000</v>
      </c>
      <c r="J207" s="505">
        <v>80000</v>
      </c>
      <c r="K207" s="312"/>
    </row>
    <row r="208" spans="1:11" s="39" customFormat="1" x14ac:dyDescent="0.25">
      <c r="A208" s="226" t="s">
        <v>789</v>
      </c>
      <c r="B208" s="284" t="s">
        <v>790</v>
      </c>
      <c r="C208" s="259">
        <v>1</v>
      </c>
      <c r="D208" s="227" t="s">
        <v>791</v>
      </c>
      <c r="E208" s="227" t="s">
        <v>550</v>
      </c>
      <c r="F208" s="231" t="s">
        <v>1047</v>
      </c>
      <c r="G208" s="49"/>
      <c r="H208" s="232">
        <v>3000</v>
      </c>
      <c r="I208" s="232">
        <v>3000</v>
      </c>
      <c r="J208" s="505">
        <v>3000</v>
      </c>
      <c r="K208" s="312"/>
    </row>
    <row r="209" spans="1:11" s="39" customFormat="1" x14ac:dyDescent="0.25">
      <c r="A209" s="226" t="s">
        <v>789</v>
      </c>
      <c r="B209" s="284" t="s">
        <v>806</v>
      </c>
      <c r="C209" s="259">
        <v>1</v>
      </c>
      <c r="D209" s="227" t="s">
        <v>1009</v>
      </c>
      <c r="E209" s="227" t="s">
        <v>1010</v>
      </c>
      <c r="F209" s="231" t="s">
        <v>1047</v>
      </c>
      <c r="G209" s="49"/>
      <c r="H209" s="232">
        <v>27000</v>
      </c>
      <c r="I209" s="232">
        <v>27000</v>
      </c>
      <c r="J209" s="505">
        <v>27000</v>
      </c>
      <c r="K209" s="312"/>
    </row>
    <row r="210" spans="1:11" s="39" customFormat="1" x14ac:dyDescent="0.25">
      <c r="A210" s="226" t="s">
        <v>1011</v>
      </c>
      <c r="B210" s="284" t="s">
        <v>792</v>
      </c>
      <c r="C210" s="259">
        <v>1</v>
      </c>
      <c r="D210" s="227" t="s">
        <v>1012</v>
      </c>
      <c r="E210" s="227" t="s">
        <v>1013</v>
      </c>
      <c r="F210" s="231" t="s">
        <v>1047</v>
      </c>
      <c r="G210" s="49"/>
      <c r="H210" s="232">
        <v>20000</v>
      </c>
      <c r="I210" s="232">
        <v>20000</v>
      </c>
      <c r="J210" s="505">
        <v>10000</v>
      </c>
      <c r="K210" s="312"/>
    </row>
    <row r="211" spans="1:11" s="39" customFormat="1" x14ac:dyDescent="0.25">
      <c r="A211" s="226" t="s">
        <v>1014</v>
      </c>
      <c r="B211" s="284" t="s">
        <v>792</v>
      </c>
      <c r="C211" s="259">
        <v>1</v>
      </c>
      <c r="D211" s="227" t="s">
        <v>1015</v>
      </c>
      <c r="E211" s="227" t="s">
        <v>1016</v>
      </c>
      <c r="F211" s="231" t="s">
        <v>1047</v>
      </c>
      <c r="G211" s="49"/>
      <c r="H211" s="232">
        <v>10000</v>
      </c>
      <c r="I211" s="232">
        <v>10000</v>
      </c>
      <c r="J211" s="505">
        <v>10000</v>
      </c>
      <c r="K211" s="312"/>
    </row>
    <row r="212" spans="1:11" s="39" customFormat="1" x14ac:dyDescent="0.25">
      <c r="A212" s="226" t="s">
        <v>1017</v>
      </c>
      <c r="B212" s="284" t="s">
        <v>815</v>
      </c>
      <c r="C212" s="259">
        <v>1</v>
      </c>
      <c r="D212" s="227" t="s">
        <v>1018</v>
      </c>
      <c r="E212" s="227" t="s">
        <v>374</v>
      </c>
      <c r="F212" s="231" t="s">
        <v>1047</v>
      </c>
      <c r="G212" s="49"/>
      <c r="H212" s="232">
        <v>30000</v>
      </c>
      <c r="I212" s="232">
        <v>25000</v>
      </c>
      <c r="J212" s="505">
        <v>25000</v>
      </c>
      <c r="K212" s="312"/>
    </row>
    <row r="213" spans="1:11" s="39" customFormat="1" x14ac:dyDescent="0.25">
      <c r="A213" s="226" t="s">
        <v>1019</v>
      </c>
      <c r="B213" s="284" t="s">
        <v>815</v>
      </c>
      <c r="C213" s="259">
        <v>1</v>
      </c>
      <c r="D213" s="227" t="s">
        <v>1020</v>
      </c>
      <c r="E213" s="227" t="s">
        <v>1021</v>
      </c>
      <c r="F213" s="231" t="s">
        <v>1047</v>
      </c>
      <c r="G213" s="49"/>
      <c r="H213" s="232">
        <v>20000</v>
      </c>
      <c r="I213" s="232">
        <v>20000</v>
      </c>
      <c r="J213" s="505">
        <v>15000</v>
      </c>
      <c r="K213" s="312"/>
    </row>
    <row r="214" spans="1:11" s="39" customFormat="1" x14ac:dyDescent="0.25">
      <c r="A214" s="226" t="s">
        <v>1022</v>
      </c>
      <c r="B214" s="284" t="s">
        <v>815</v>
      </c>
      <c r="C214" s="259">
        <v>1</v>
      </c>
      <c r="D214" s="227" t="s">
        <v>1023</v>
      </c>
      <c r="E214" s="227" t="s">
        <v>1024</v>
      </c>
      <c r="F214" s="231" t="s">
        <v>1047</v>
      </c>
      <c r="G214" s="49"/>
      <c r="H214" s="232">
        <v>5000</v>
      </c>
      <c r="I214" s="232">
        <v>5000</v>
      </c>
      <c r="J214" s="505">
        <v>5000</v>
      </c>
      <c r="K214" s="312"/>
    </row>
    <row r="215" spans="1:11" s="39" customFormat="1" x14ac:dyDescent="0.25">
      <c r="A215" s="226" t="s">
        <v>1025</v>
      </c>
      <c r="B215" s="284" t="s">
        <v>815</v>
      </c>
      <c r="C215" s="259">
        <v>1</v>
      </c>
      <c r="D215" s="227" t="s">
        <v>1026</v>
      </c>
      <c r="E215" s="227" t="s">
        <v>371</v>
      </c>
      <c r="F215" s="231" t="s">
        <v>1047</v>
      </c>
      <c r="G215" s="49"/>
      <c r="H215" s="232">
        <v>20000</v>
      </c>
      <c r="I215" s="232">
        <v>10000</v>
      </c>
      <c r="J215" s="505">
        <v>10000</v>
      </c>
      <c r="K215" s="312"/>
    </row>
    <row r="216" spans="1:11" s="39" customFormat="1" x14ac:dyDescent="0.25">
      <c r="A216" s="226" t="s">
        <v>1014</v>
      </c>
      <c r="B216" s="284" t="s">
        <v>815</v>
      </c>
      <c r="C216" s="259">
        <v>1</v>
      </c>
      <c r="D216" s="227" t="s">
        <v>1027</v>
      </c>
      <c r="E216" s="227" t="s">
        <v>370</v>
      </c>
      <c r="F216" s="231" t="s">
        <v>1047</v>
      </c>
      <c r="G216" s="49"/>
      <c r="H216" s="232">
        <v>50000</v>
      </c>
      <c r="I216" s="232">
        <v>50000</v>
      </c>
      <c r="J216" s="505">
        <v>50000</v>
      </c>
      <c r="K216" s="312"/>
    </row>
    <row r="217" spans="1:11" s="39" customFormat="1" x14ac:dyDescent="0.25">
      <c r="A217" s="226" t="s">
        <v>1028</v>
      </c>
      <c r="B217" s="284" t="s">
        <v>815</v>
      </c>
      <c r="C217" s="259">
        <v>1</v>
      </c>
      <c r="D217" s="227" t="s">
        <v>1029</v>
      </c>
      <c r="E217" s="227" t="s">
        <v>373</v>
      </c>
      <c r="F217" s="231" t="s">
        <v>1047</v>
      </c>
      <c r="G217" s="49"/>
      <c r="H217" s="232">
        <v>20000</v>
      </c>
      <c r="I217" s="232">
        <v>20000</v>
      </c>
      <c r="J217" s="505">
        <v>40000</v>
      </c>
      <c r="K217" s="312"/>
    </row>
    <row r="218" spans="1:11" s="39" customFormat="1" x14ac:dyDescent="0.25">
      <c r="A218" s="226" t="s">
        <v>1030</v>
      </c>
      <c r="B218" s="284" t="s">
        <v>815</v>
      </c>
      <c r="C218" s="259">
        <v>1</v>
      </c>
      <c r="D218" s="227" t="s">
        <v>1031</v>
      </c>
      <c r="E218" s="227" t="s">
        <v>372</v>
      </c>
      <c r="F218" s="231" t="s">
        <v>1047</v>
      </c>
      <c r="G218" s="49"/>
      <c r="H218" s="232">
        <v>20000</v>
      </c>
      <c r="I218" s="232">
        <v>20000</v>
      </c>
      <c r="J218" s="505">
        <v>10000</v>
      </c>
      <c r="K218" s="312"/>
    </row>
    <row r="219" spans="1:11" s="39" customFormat="1" x14ac:dyDescent="0.25">
      <c r="A219" s="226" t="s">
        <v>1032</v>
      </c>
      <c r="B219" s="284" t="s">
        <v>815</v>
      </c>
      <c r="C219" s="259">
        <v>1</v>
      </c>
      <c r="D219" s="227" t="s">
        <v>1033</v>
      </c>
      <c r="E219" s="227" t="s">
        <v>1034</v>
      </c>
      <c r="F219" s="231" t="s">
        <v>1047</v>
      </c>
      <c r="G219" s="49"/>
      <c r="H219" s="232">
        <v>10000</v>
      </c>
      <c r="I219" s="232">
        <v>10000</v>
      </c>
      <c r="J219" s="505">
        <v>10000</v>
      </c>
      <c r="K219" s="312"/>
    </row>
    <row r="220" spans="1:11" s="39" customFormat="1" x14ac:dyDescent="0.25">
      <c r="A220" s="226" t="s">
        <v>789</v>
      </c>
      <c r="B220" s="284" t="s">
        <v>794</v>
      </c>
      <c r="C220" s="259">
        <v>1</v>
      </c>
      <c r="D220" s="227" t="s">
        <v>795</v>
      </c>
      <c r="E220" s="227" t="s">
        <v>1</v>
      </c>
      <c r="F220" s="231" t="s">
        <v>1047</v>
      </c>
      <c r="G220" s="49"/>
      <c r="H220" s="232">
        <v>30000</v>
      </c>
      <c r="I220" s="232">
        <v>30000</v>
      </c>
      <c r="J220" s="505">
        <v>30000</v>
      </c>
      <c r="K220" s="312"/>
    </row>
    <row r="221" spans="1:11" s="39" customFormat="1" x14ac:dyDescent="0.25">
      <c r="B221" s="101"/>
      <c r="C221" s="237"/>
      <c r="E221" s="84" t="s">
        <v>387</v>
      </c>
      <c r="F221" s="254"/>
      <c r="G221" s="248">
        <f>SUM(J201:J220)</f>
        <v>13609000</v>
      </c>
      <c r="H221" s="248"/>
      <c r="I221" s="536"/>
      <c r="J221" s="514"/>
      <c r="K221" s="312"/>
    </row>
    <row r="222" spans="1:11" s="39" customFormat="1" x14ac:dyDescent="0.25">
      <c r="B222" s="101"/>
      <c r="C222" s="237"/>
      <c r="E222" s="48"/>
      <c r="F222" s="229"/>
      <c r="G222" s="49"/>
      <c r="H222" s="49"/>
      <c r="I222" s="267"/>
      <c r="J222" s="511"/>
      <c r="K222" s="312"/>
    </row>
    <row r="223" spans="1:11" s="39" customFormat="1" ht="13.8" x14ac:dyDescent="0.25">
      <c r="B223" s="101"/>
      <c r="C223" s="237"/>
      <c r="E223" s="82" t="s">
        <v>980</v>
      </c>
      <c r="F223" s="69"/>
      <c r="G223" s="88">
        <f>SUM(G224+G230)</f>
        <v>17178000</v>
      </c>
      <c r="H223" s="88"/>
      <c r="I223" s="535"/>
      <c r="J223" s="508"/>
      <c r="K223" s="312"/>
    </row>
    <row r="224" spans="1:11" s="39" customFormat="1" x14ac:dyDescent="0.25">
      <c r="A224" s="173" t="s">
        <v>562</v>
      </c>
      <c r="B224" s="173" t="s">
        <v>563</v>
      </c>
      <c r="C224" s="173" t="s">
        <v>436</v>
      </c>
      <c r="D224" s="173" t="s">
        <v>27</v>
      </c>
      <c r="E224" s="639" t="s">
        <v>1792</v>
      </c>
      <c r="F224" s="631"/>
      <c r="G224" s="640">
        <f>SUM(J224:J229)</f>
        <v>17088000</v>
      </c>
      <c r="H224" s="644"/>
      <c r="I224" s="641"/>
      <c r="J224" s="642"/>
      <c r="K224" s="312"/>
    </row>
    <row r="225" spans="1:11" s="39" customFormat="1" x14ac:dyDescent="0.25">
      <c r="A225" s="226" t="s">
        <v>789</v>
      </c>
      <c r="B225" s="284" t="s">
        <v>849</v>
      </c>
      <c r="C225" s="228">
        <v>1</v>
      </c>
      <c r="D225" s="227" t="s">
        <v>850</v>
      </c>
      <c r="E225" s="227" t="s">
        <v>113</v>
      </c>
      <c r="F225" s="231" t="s">
        <v>928</v>
      </c>
      <c r="G225" s="255"/>
      <c r="H225" s="547">
        <v>11126000</v>
      </c>
      <c r="I225" s="547">
        <v>11126000</v>
      </c>
      <c r="J225" s="620">
        <v>12712000</v>
      </c>
      <c r="K225" s="312"/>
    </row>
    <row r="226" spans="1:11" s="39" customFormat="1" x14ac:dyDescent="0.25">
      <c r="A226" s="226" t="s">
        <v>789</v>
      </c>
      <c r="B226" s="284" t="s">
        <v>853</v>
      </c>
      <c r="C226" s="228">
        <v>1</v>
      </c>
      <c r="D226" s="227" t="s">
        <v>854</v>
      </c>
      <c r="E226" s="227" t="s">
        <v>855</v>
      </c>
      <c r="F226" s="231" t="s">
        <v>928</v>
      </c>
      <c r="G226" s="255"/>
      <c r="H226" s="547">
        <v>2782000</v>
      </c>
      <c r="I226" s="547">
        <v>2782000</v>
      </c>
      <c r="J226" s="620">
        <v>3178000</v>
      </c>
      <c r="K226" s="312"/>
    </row>
    <row r="227" spans="1:11" s="39" customFormat="1" x14ac:dyDescent="0.25">
      <c r="A227" s="226" t="s">
        <v>789</v>
      </c>
      <c r="B227" s="284" t="s">
        <v>856</v>
      </c>
      <c r="C227" s="228">
        <v>1</v>
      </c>
      <c r="D227" s="227" t="s">
        <v>857</v>
      </c>
      <c r="E227" s="227" t="s">
        <v>115</v>
      </c>
      <c r="F227" s="231" t="s">
        <v>928</v>
      </c>
      <c r="G227" s="255"/>
      <c r="H227" s="547">
        <v>1001000</v>
      </c>
      <c r="I227" s="547">
        <v>1001000</v>
      </c>
      <c r="J227" s="620">
        <v>1144000</v>
      </c>
      <c r="K227" s="312"/>
    </row>
    <row r="228" spans="1:11" s="39" customFormat="1" x14ac:dyDescent="0.25">
      <c r="A228" s="226" t="s">
        <v>789</v>
      </c>
      <c r="B228" s="284" t="s">
        <v>858</v>
      </c>
      <c r="C228" s="228">
        <v>1</v>
      </c>
      <c r="D228" s="227" t="s">
        <v>859</v>
      </c>
      <c r="E228" s="227" t="s">
        <v>116</v>
      </c>
      <c r="F228" s="231" t="s">
        <v>928</v>
      </c>
      <c r="G228" s="255"/>
      <c r="H228" s="547">
        <v>46000</v>
      </c>
      <c r="I228" s="547">
        <v>46000</v>
      </c>
      <c r="J228" s="620">
        <v>54000</v>
      </c>
      <c r="K228" s="312"/>
    </row>
    <row r="229" spans="1:11" s="39" customFormat="1" ht="13.8" x14ac:dyDescent="0.25">
      <c r="B229" s="101"/>
      <c r="C229" s="237"/>
      <c r="E229" s="16"/>
      <c r="F229" s="621"/>
      <c r="G229" s="622"/>
      <c r="H229" s="622"/>
      <c r="I229" s="623"/>
      <c r="J229" s="624"/>
      <c r="K229" s="312"/>
    </row>
    <row r="230" spans="1:11" s="39" customFormat="1" x14ac:dyDescent="0.25">
      <c r="A230" s="173" t="s">
        <v>562</v>
      </c>
      <c r="B230" s="173" t="s">
        <v>563</v>
      </c>
      <c r="C230" s="173" t="s">
        <v>436</v>
      </c>
      <c r="D230" s="173" t="s">
        <v>27</v>
      </c>
      <c r="E230" s="18" t="s">
        <v>88</v>
      </c>
      <c r="F230" s="56"/>
      <c r="G230" s="235">
        <f>SUM(J231:J235)</f>
        <v>90000</v>
      </c>
      <c r="H230" s="47"/>
      <c r="I230" s="274"/>
      <c r="J230" s="504"/>
      <c r="K230" s="312"/>
    </row>
    <row r="231" spans="1:11" s="39" customFormat="1" x14ac:dyDescent="0.25">
      <c r="A231" s="226" t="s">
        <v>789</v>
      </c>
      <c r="B231" s="284" t="s">
        <v>790</v>
      </c>
      <c r="C231" s="259">
        <v>1</v>
      </c>
      <c r="D231" s="227" t="s">
        <v>791</v>
      </c>
      <c r="E231" s="227" t="s">
        <v>550</v>
      </c>
      <c r="F231" s="231" t="s">
        <v>983</v>
      </c>
      <c r="G231" s="49"/>
      <c r="H231" s="234">
        <v>5000</v>
      </c>
      <c r="I231" s="222">
        <v>1000</v>
      </c>
      <c r="J231" s="505">
        <v>3000</v>
      </c>
      <c r="K231" s="312"/>
    </row>
    <row r="232" spans="1:11" s="39" customFormat="1" x14ac:dyDescent="0.25">
      <c r="A232" s="226" t="s">
        <v>789</v>
      </c>
      <c r="B232" s="284" t="s">
        <v>815</v>
      </c>
      <c r="C232" s="259">
        <v>1</v>
      </c>
      <c r="D232" s="227" t="s">
        <v>981</v>
      </c>
      <c r="E232" s="227" t="s">
        <v>375</v>
      </c>
      <c r="F232" s="231" t="s">
        <v>983</v>
      </c>
      <c r="G232" s="49"/>
      <c r="H232" s="234">
        <v>65000</v>
      </c>
      <c r="I232" s="222">
        <v>65000</v>
      </c>
      <c r="J232" s="505">
        <v>60000</v>
      </c>
      <c r="K232" s="312"/>
    </row>
    <row r="233" spans="1:11" s="39" customFormat="1" x14ac:dyDescent="0.25">
      <c r="A233" s="226" t="s">
        <v>789</v>
      </c>
      <c r="B233" s="284" t="s">
        <v>815</v>
      </c>
      <c r="C233" s="259">
        <v>1</v>
      </c>
      <c r="D233" s="227" t="s">
        <v>982</v>
      </c>
      <c r="E233" s="227" t="s">
        <v>376</v>
      </c>
      <c r="F233" s="231" t="s">
        <v>983</v>
      </c>
      <c r="G233" s="49"/>
      <c r="H233" s="234">
        <v>1000</v>
      </c>
      <c r="I233" s="222">
        <v>1000</v>
      </c>
      <c r="J233" s="505">
        <v>1000</v>
      </c>
      <c r="K233" s="312"/>
    </row>
    <row r="234" spans="1:11" s="39" customFormat="1" x14ac:dyDescent="0.25">
      <c r="A234" s="226" t="s">
        <v>789</v>
      </c>
      <c r="B234" s="284" t="s">
        <v>794</v>
      </c>
      <c r="C234" s="259">
        <v>1</v>
      </c>
      <c r="D234" s="227" t="s">
        <v>795</v>
      </c>
      <c r="E234" s="227" t="s">
        <v>1</v>
      </c>
      <c r="F234" s="231" t="s">
        <v>983</v>
      </c>
      <c r="G234" s="49"/>
      <c r="H234" s="234">
        <v>10000</v>
      </c>
      <c r="I234" s="222">
        <v>14000</v>
      </c>
      <c r="J234" s="505">
        <v>23000</v>
      </c>
      <c r="K234" s="312"/>
    </row>
    <row r="235" spans="1:11" s="39" customFormat="1" x14ac:dyDescent="0.25">
      <c r="A235" s="226" t="s">
        <v>789</v>
      </c>
      <c r="B235" s="284" t="s">
        <v>796</v>
      </c>
      <c r="C235" s="259">
        <v>1</v>
      </c>
      <c r="D235" s="227" t="s">
        <v>797</v>
      </c>
      <c r="E235" s="227" t="s">
        <v>100</v>
      </c>
      <c r="F235" s="231" t="s">
        <v>983</v>
      </c>
      <c r="G235" s="49"/>
      <c r="H235" s="234">
        <v>5000</v>
      </c>
      <c r="I235" s="222">
        <v>5000</v>
      </c>
      <c r="J235" s="505">
        <v>3000</v>
      </c>
      <c r="K235" s="312"/>
    </row>
    <row r="236" spans="1:11" s="39" customFormat="1" x14ac:dyDescent="0.25">
      <c r="B236" s="101"/>
      <c r="C236" s="237"/>
      <c r="E236" s="84" t="s">
        <v>386</v>
      </c>
      <c r="F236" s="254"/>
      <c r="G236" s="248">
        <f>SUM(J225:J235)</f>
        <v>17178000</v>
      </c>
      <c r="H236" s="248"/>
      <c r="I236" s="536"/>
      <c r="J236" s="514"/>
      <c r="K236" s="312"/>
    </row>
    <row r="237" spans="1:11" s="39" customFormat="1" x14ac:dyDescent="0.25">
      <c r="B237" s="101"/>
      <c r="C237" s="237"/>
      <c r="E237" s="48"/>
      <c r="F237" s="229"/>
      <c r="G237" s="49"/>
      <c r="H237" s="49"/>
      <c r="I237" s="267"/>
      <c r="J237" s="511"/>
      <c r="K237" s="312"/>
    </row>
    <row r="238" spans="1:11" s="39" customFormat="1" ht="13.8" x14ac:dyDescent="0.25">
      <c r="B238" s="101"/>
      <c r="C238" s="237"/>
      <c r="E238" s="82" t="s">
        <v>984</v>
      </c>
      <c r="F238" s="69"/>
      <c r="G238" s="88">
        <f>SUM(G239+G250+G259+G264)</f>
        <v>22496000</v>
      </c>
      <c r="H238" s="88"/>
      <c r="I238" s="535"/>
      <c r="J238" s="508"/>
      <c r="K238" s="312"/>
    </row>
    <row r="239" spans="1:11" s="39" customFormat="1" x14ac:dyDescent="0.25">
      <c r="A239" s="173" t="s">
        <v>562</v>
      </c>
      <c r="B239" s="173" t="s">
        <v>563</v>
      </c>
      <c r="C239" s="173" t="s">
        <v>436</v>
      </c>
      <c r="D239" s="173" t="s">
        <v>27</v>
      </c>
      <c r="E239" s="639" t="s">
        <v>1792</v>
      </c>
      <c r="F239" s="631"/>
      <c r="G239" s="640">
        <f>SUM(J239:J244)</f>
        <v>22326000</v>
      </c>
      <c r="H239" s="644"/>
      <c r="I239" s="641"/>
      <c r="J239" s="642"/>
      <c r="K239" s="312"/>
    </row>
    <row r="240" spans="1:11" s="39" customFormat="1" x14ac:dyDescent="0.25">
      <c r="A240" s="226" t="s">
        <v>789</v>
      </c>
      <c r="B240" s="284" t="s">
        <v>849</v>
      </c>
      <c r="C240" s="228">
        <v>1</v>
      </c>
      <c r="D240" s="227" t="s">
        <v>850</v>
      </c>
      <c r="E240" s="227" t="s">
        <v>113</v>
      </c>
      <c r="F240" s="231" t="s">
        <v>928</v>
      </c>
      <c r="G240" s="255"/>
      <c r="H240" s="547">
        <v>14858000</v>
      </c>
      <c r="I240" s="547">
        <v>14858000</v>
      </c>
      <c r="J240" s="620">
        <v>16609000</v>
      </c>
      <c r="K240" s="312"/>
    </row>
    <row r="241" spans="1:11" s="39" customFormat="1" x14ac:dyDescent="0.25">
      <c r="A241" s="226" t="s">
        <v>789</v>
      </c>
      <c r="B241" s="284" t="s">
        <v>853</v>
      </c>
      <c r="C241" s="228">
        <v>1</v>
      </c>
      <c r="D241" s="227" t="s">
        <v>854</v>
      </c>
      <c r="E241" s="227" t="s">
        <v>855</v>
      </c>
      <c r="F241" s="231" t="s">
        <v>928</v>
      </c>
      <c r="G241" s="255"/>
      <c r="H241" s="547">
        <v>3714000</v>
      </c>
      <c r="I241" s="547">
        <v>3714000</v>
      </c>
      <c r="J241" s="620">
        <v>4152000</v>
      </c>
      <c r="K241" s="312"/>
    </row>
    <row r="242" spans="1:11" s="39" customFormat="1" x14ac:dyDescent="0.25">
      <c r="A242" s="226" t="s">
        <v>789</v>
      </c>
      <c r="B242" s="284" t="s">
        <v>856</v>
      </c>
      <c r="C242" s="228">
        <v>1</v>
      </c>
      <c r="D242" s="227" t="s">
        <v>857</v>
      </c>
      <c r="E242" s="227" t="s">
        <v>115</v>
      </c>
      <c r="F242" s="231" t="s">
        <v>928</v>
      </c>
      <c r="G242" s="255"/>
      <c r="H242" s="547">
        <v>1337000</v>
      </c>
      <c r="I242" s="547">
        <v>1337000</v>
      </c>
      <c r="J242" s="620">
        <v>1495000</v>
      </c>
      <c r="K242" s="312"/>
    </row>
    <row r="243" spans="1:11" s="39" customFormat="1" x14ac:dyDescent="0.25">
      <c r="A243" s="226" t="s">
        <v>789</v>
      </c>
      <c r="B243" s="284" t="s">
        <v>858</v>
      </c>
      <c r="C243" s="228">
        <v>1</v>
      </c>
      <c r="D243" s="227" t="s">
        <v>859</v>
      </c>
      <c r="E243" s="227" t="s">
        <v>116</v>
      </c>
      <c r="F243" s="231" t="s">
        <v>928</v>
      </c>
      <c r="G243" s="255"/>
      <c r="H243" s="547">
        <v>64000</v>
      </c>
      <c r="I243" s="547">
        <v>64000</v>
      </c>
      <c r="J243" s="620">
        <v>70000</v>
      </c>
      <c r="K243" s="312"/>
    </row>
    <row r="244" spans="1:11" s="39" customFormat="1" ht="13.8" x14ac:dyDescent="0.25">
      <c r="B244" s="101"/>
      <c r="C244" s="237"/>
      <c r="E244" s="16"/>
      <c r="F244" s="621"/>
      <c r="G244" s="622"/>
      <c r="H244" s="622"/>
      <c r="I244" s="623"/>
      <c r="J244" s="624"/>
      <c r="K244" s="312"/>
    </row>
    <row r="245" spans="1:11" s="39" customFormat="1" x14ac:dyDescent="0.25">
      <c r="A245" s="173" t="s">
        <v>562</v>
      </c>
      <c r="B245" s="173" t="s">
        <v>563</v>
      </c>
      <c r="C245" s="173" t="s">
        <v>436</v>
      </c>
      <c r="D245" s="173" t="s">
        <v>27</v>
      </c>
      <c r="E245" s="18" t="s">
        <v>88</v>
      </c>
      <c r="F245" s="56"/>
      <c r="G245" s="235">
        <f>SUM(J246:J249)</f>
        <v>72000</v>
      </c>
      <c r="H245" s="47"/>
      <c r="I245" s="274"/>
      <c r="J245" s="504"/>
      <c r="K245" s="312"/>
    </row>
    <row r="246" spans="1:11" s="39" customFormat="1" x14ac:dyDescent="0.25">
      <c r="A246" s="226" t="s">
        <v>987</v>
      </c>
      <c r="B246" s="284" t="s">
        <v>806</v>
      </c>
      <c r="C246" s="259">
        <v>1</v>
      </c>
      <c r="D246" s="227" t="s">
        <v>988</v>
      </c>
      <c r="E246" s="227" t="s">
        <v>989</v>
      </c>
      <c r="F246" s="231" t="s">
        <v>986</v>
      </c>
      <c r="G246" s="49"/>
      <c r="H246" s="232">
        <v>8000</v>
      </c>
      <c r="I246" s="232">
        <v>7000</v>
      </c>
      <c r="J246" s="505">
        <v>8000</v>
      </c>
      <c r="K246" s="312"/>
    </row>
    <row r="247" spans="1:11" s="39" customFormat="1" x14ac:dyDescent="0.25">
      <c r="A247" s="226" t="s">
        <v>987</v>
      </c>
      <c r="B247" s="284" t="s">
        <v>815</v>
      </c>
      <c r="C247" s="259">
        <v>1</v>
      </c>
      <c r="D247" s="227" t="s">
        <v>990</v>
      </c>
      <c r="E247" s="227" t="s">
        <v>991</v>
      </c>
      <c r="F247" s="231" t="s">
        <v>986</v>
      </c>
      <c r="G247" s="49"/>
      <c r="H247" s="232">
        <v>44000</v>
      </c>
      <c r="I247" s="232">
        <v>44000</v>
      </c>
      <c r="J247" s="505">
        <v>50000</v>
      </c>
      <c r="K247" s="312"/>
    </row>
    <row r="248" spans="1:11" s="39" customFormat="1" x14ac:dyDescent="0.25">
      <c r="A248" s="226" t="s">
        <v>789</v>
      </c>
      <c r="B248" s="284" t="s">
        <v>794</v>
      </c>
      <c r="C248" s="259">
        <v>1</v>
      </c>
      <c r="D248" s="227" t="s">
        <v>795</v>
      </c>
      <c r="E248" s="227" t="s">
        <v>1</v>
      </c>
      <c r="F248" s="231" t="s">
        <v>986</v>
      </c>
      <c r="G248" s="49"/>
      <c r="H248" s="232">
        <v>10000</v>
      </c>
      <c r="I248" s="232">
        <v>10000</v>
      </c>
      <c r="J248" s="505">
        <v>10000</v>
      </c>
      <c r="K248" s="312"/>
    </row>
    <row r="249" spans="1:11" s="39" customFormat="1" x14ac:dyDescent="0.25">
      <c r="A249" s="226" t="s">
        <v>987</v>
      </c>
      <c r="B249" s="284" t="s">
        <v>829</v>
      </c>
      <c r="C249" s="259">
        <v>1</v>
      </c>
      <c r="D249" s="227" t="s">
        <v>992</v>
      </c>
      <c r="E249" s="227" t="s">
        <v>377</v>
      </c>
      <c r="F249" s="231" t="s">
        <v>986</v>
      </c>
      <c r="G249" s="49"/>
      <c r="H249" s="232">
        <v>3000</v>
      </c>
      <c r="I249" s="232">
        <v>4000</v>
      </c>
      <c r="J249" s="505">
        <v>4000</v>
      </c>
      <c r="K249" s="312"/>
    </row>
    <row r="250" spans="1:11" s="39" customFormat="1" x14ac:dyDescent="0.25">
      <c r="B250" s="101"/>
      <c r="C250" s="237"/>
      <c r="E250" s="251" t="s">
        <v>985</v>
      </c>
      <c r="F250" s="253"/>
      <c r="G250" s="266">
        <f>SUM(J246:J249)</f>
        <v>72000</v>
      </c>
      <c r="H250" s="252"/>
      <c r="I250" s="265"/>
      <c r="J250" s="515"/>
      <c r="K250" s="312"/>
    </row>
    <row r="251" spans="1:11" s="39" customFormat="1" x14ac:dyDescent="0.25">
      <c r="B251" s="101"/>
      <c r="C251" s="237"/>
      <c r="E251" s="48"/>
      <c r="F251" s="231"/>
      <c r="G251" s="255"/>
      <c r="H251" s="267"/>
      <c r="I251" s="267"/>
      <c r="J251" s="511"/>
      <c r="K251" s="312"/>
    </row>
    <row r="252" spans="1:11" s="39" customFormat="1" x14ac:dyDescent="0.25">
      <c r="A252" s="173" t="s">
        <v>562</v>
      </c>
      <c r="B252" s="173" t="s">
        <v>563</v>
      </c>
      <c r="C252" s="173" t="s">
        <v>436</v>
      </c>
      <c r="D252" s="173" t="s">
        <v>27</v>
      </c>
      <c r="E252" s="18" t="s">
        <v>88</v>
      </c>
      <c r="F252" s="56"/>
      <c r="G252" s="235">
        <f>SUM(J253:J258)</f>
        <v>80000</v>
      </c>
      <c r="H252" s="47"/>
      <c r="I252" s="274"/>
      <c r="J252" s="504"/>
      <c r="K252" s="312"/>
    </row>
    <row r="253" spans="1:11" s="39" customFormat="1" x14ac:dyDescent="0.25">
      <c r="A253" s="226" t="s">
        <v>993</v>
      </c>
      <c r="B253" s="284" t="s">
        <v>994</v>
      </c>
      <c r="C253" s="259">
        <v>1</v>
      </c>
      <c r="D253" s="227" t="s">
        <v>995</v>
      </c>
      <c r="E253" s="227" t="s">
        <v>378</v>
      </c>
      <c r="F253" s="231" t="s">
        <v>1003</v>
      </c>
      <c r="G253" s="49"/>
      <c r="H253" s="232">
        <v>8000</v>
      </c>
      <c r="I253" s="222">
        <v>8000</v>
      </c>
      <c r="J253" s="505">
        <v>8000</v>
      </c>
      <c r="K253" s="312"/>
    </row>
    <row r="254" spans="1:11" s="39" customFormat="1" x14ac:dyDescent="0.25">
      <c r="A254" s="226" t="s">
        <v>987</v>
      </c>
      <c r="B254" s="284" t="s">
        <v>806</v>
      </c>
      <c r="C254" s="259">
        <v>1</v>
      </c>
      <c r="D254" s="227" t="s">
        <v>996</v>
      </c>
      <c r="E254" s="227" t="s">
        <v>997</v>
      </c>
      <c r="F254" s="231" t="s">
        <v>1003</v>
      </c>
      <c r="G254" s="49"/>
      <c r="H254" s="232">
        <v>4000</v>
      </c>
      <c r="I254" s="222">
        <v>4000</v>
      </c>
      <c r="J254" s="505">
        <v>7000</v>
      </c>
      <c r="K254" s="312"/>
    </row>
    <row r="255" spans="1:11" s="39" customFormat="1" x14ac:dyDescent="0.25">
      <c r="A255" s="226" t="s">
        <v>987</v>
      </c>
      <c r="B255" s="284" t="s">
        <v>815</v>
      </c>
      <c r="C255" s="259">
        <v>1</v>
      </c>
      <c r="D255" s="227" t="s">
        <v>998</v>
      </c>
      <c r="E255" s="227" t="s">
        <v>999</v>
      </c>
      <c r="F255" s="231" t="s">
        <v>1003</v>
      </c>
      <c r="G255" s="49"/>
      <c r="H255" s="232">
        <v>42000</v>
      </c>
      <c r="I255" s="222">
        <v>42000</v>
      </c>
      <c r="J255" s="505">
        <v>50000</v>
      </c>
      <c r="K255" s="312"/>
    </row>
    <row r="256" spans="1:11" s="39" customFormat="1" x14ac:dyDescent="0.25">
      <c r="A256" s="226" t="s">
        <v>789</v>
      </c>
      <c r="B256" s="284" t="s">
        <v>794</v>
      </c>
      <c r="C256" s="259">
        <v>1</v>
      </c>
      <c r="D256" s="227" t="s">
        <v>795</v>
      </c>
      <c r="E256" s="227" t="s">
        <v>1</v>
      </c>
      <c r="F256" s="231" t="s">
        <v>1003</v>
      </c>
      <c r="G256" s="49"/>
      <c r="H256" s="232">
        <v>10000</v>
      </c>
      <c r="I256" s="222">
        <v>10000</v>
      </c>
      <c r="J256" s="505">
        <v>10000</v>
      </c>
      <c r="K256" s="312"/>
    </row>
    <row r="257" spans="1:11" s="39" customFormat="1" x14ac:dyDescent="0.25">
      <c r="A257" s="226" t="s">
        <v>987</v>
      </c>
      <c r="B257" s="284" t="s">
        <v>827</v>
      </c>
      <c r="C257" s="259">
        <v>1</v>
      </c>
      <c r="D257" s="227" t="s">
        <v>828</v>
      </c>
      <c r="E257" s="227" t="s">
        <v>102</v>
      </c>
      <c r="F257" s="231" t="s">
        <v>1003</v>
      </c>
      <c r="G257" s="49"/>
      <c r="H257" s="232">
        <v>1000</v>
      </c>
      <c r="I257" s="222">
        <v>1000</v>
      </c>
      <c r="J257" s="505">
        <v>1000</v>
      </c>
      <c r="K257" s="312"/>
    </row>
    <row r="258" spans="1:11" s="39" customFormat="1" x14ac:dyDescent="0.25">
      <c r="A258" s="226" t="s">
        <v>987</v>
      </c>
      <c r="B258" s="284" t="s">
        <v>829</v>
      </c>
      <c r="C258" s="259">
        <v>1</v>
      </c>
      <c r="D258" s="227" t="s">
        <v>1000</v>
      </c>
      <c r="E258" s="227" t="s">
        <v>1001</v>
      </c>
      <c r="F258" s="231" t="s">
        <v>1003</v>
      </c>
      <c r="G258" s="49"/>
      <c r="H258" s="232">
        <v>3000</v>
      </c>
      <c r="I258" s="232">
        <v>3000</v>
      </c>
      <c r="J258" s="505">
        <v>4000</v>
      </c>
      <c r="K258" s="312"/>
    </row>
    <row r="259" spans="1:11" s="39" customFormat="1" x14ac:dyDescent="0.25">
      <c r="B259" s="101"/>
      <c r="C259" s="237"/>
      <c r="E259" s="251" t="s">
        <v>1002</v>
      </c>
      <c r="F259" s="253"/>
      <c r="G259" s="266">
        <f>SUM(G252)</f>
        <v>80000</v>
      </c>
      <c r="H259" s="252"/>
      <c r="I259" s="265"/>
      <c r="J259" s="515"/>
      <c r="K259" s="312"/>
    </row>
    <row r="260" spans="1:11" s="39" customFormat="1" x14ac:dyDescent="0.25">
      <c r="B260" s="101"/>
      <c r="C260" s="237"/>
      <c r="E260" s="48"/>
      <c r="F260" s="229"/>
      <c r="G260" s="49"/>
      <c r="H260" s="49"/>
      <c r="I260" s="267"/>
      <c r="J260" s="511"/>
      <c r="K260" s="312"/>
    </row>
    <row r="261" spans="1:11" s="39" customFormat="1" x14ac:dyDescent="0.25">
      <c r="A261" s="173" t="s">
        <v>562</v>
      </c>
      <c r="B261" s="173" t="s">
        <v>563</v>
      </c>
      <c r="C261" s="173" t="s">
        <v>436</v>
      </c>
      <c r="D261" s="173" t="s">
        <v>27</v>
      </c>
      <c r="E261" s="18" t="s">
        <v>88</v>
      </c>
      <c r="F261" s="56"/>
      <c r="G261" s="235">
        <f>SUM(J262:J263)</f>
        <v>18000</v>
      </c>
      <c r="H261" s="47"/>
      <c r="I261" s="274"/>
      <c r="J261" s="504"/>
      <c r="K261" s="312"/>
    </row>
    <row r="262" spans="1:11" s="39" customFormat="1" x14ac:dyDescent="0.25">
      <c r="A262" s="226" t="s">
        <v>789</v>
      </c>
      <c r="B262" s="284" t="s">
        <v>790</v>
      </c>
      <c r="C262" s="259">
        <v>1</v>
      </c>
      <c r="D262" s="227" t="s">
        <v>791</v>
      </c>
      <c r="E262" s="227" t="s">
        <v>550</v>
      </c>
      <c r="F262" s="231" t="s">
        <v>1005</v>
      </c>
      <c r="G262" s="49"/>
      <c r="H262" s="232">
        <v>3000</v>
      </c>
      <c r="I262" s="232">
        <v>3000</v>
      </c>
      <c r="J262" s="505">
        <v>3000</v>
      </c>
      <c r="K262" s="312"/>
    </row>
    <row r="263" spans="1:11" s="39" customFormat="1" x14ac:dyDescent="0.25">
      <c r="A263" s="226" t="s">
        <v>789</v>
      </c>
      <c r="B263" s="284" t="s">
        <v>794</v>
      </c>
      <c r="C263" s="259">
        <v>1</v>
      </c>
      <c r="D263" s="227" t="s">
        <v>795</v>
      </c>
      <c r="E263" s="227" t="s">
        <v>1</v>
      </c>
      <c r="F263" s="231" t="s">
        <v>1005</v>
      </c>
      <c r="G263" s="49"/>
      <c r="H263" s="232">
        <v>15000</v>
      </c>
      <c r="I263" s="232">
        <v>15000</v>
      </c>
      <c r="J263" s="505">
        <v>15000</v>
      </c>
      <c r="K263" s="312"/>
    </row>
    <row r="264" spans="1:11" s="39" customFormat="1" x14ac:dyDescent="0.25">
      <c r="B264" s="101"/>
      <c r="C264" s="237"/>
      <c r="E264" s="251" t="s">
        <v>1004</v>
      </c>
      <c r="F264" s="253"/>
      <c r="G264" s="266">
        <f>SUM(G261)</f>
        <v>18000</v>
      </c>
      <c r="H264" s="252"/>
      <c r="I264" s="265"/>
      <c r="J264" s="515"/>
      <c r="K264" s="312"/>
    </row>
    <row r="265" spans="1:11" s="39" customFormat="1" x14ac:dyDescent="0.25">
      <c r="B265" s="101"/>
      <c r="C265" s="237"/>
      <c r="E265" s="84" t="s">
        <v>385</v>
      </c>
      <c r="F265" s="254"/>
      <c r="G265" s="248">
        <f>SUM(J240:J263)</f>
        <v>22496000</v>
      </c>
      <c r="H265" s="248"/>
      <c r="I265" s="536"/>
      <c r="J265" s="514"/>
      <c r="K265" s="312"/>
    </row>
    <row r="266" spans="1:11" s="39" customFormat="1" x14ac:dyDescent="0.25">
      <c r="B266" s="101"/>
      <c r="C266" s="237"/>
      <c r="E266" s="48"/>
      <c r="F266" s="229"/>
      <c r="G266" s="49"/>
      <c r="H266" s="49"/>
      <c r="I266" s="267"/>
      <c r="J266" s="511"/>
      <c r="K266" s="312"/>
    </row>
    <row r="267" spans="1:11" s="39" customFormat="1" ht="13.8" x14ac:dyDescent="0.25">
      <c r="B267" s="101"/>
      <c r="C267" s="237"/>
      <c r="E267" s="82" t="s">
        <v>1006</v>
      </c>
      <c r="F267" s="69"/>
      <c r="G267" s="88">
        <f>SUM(G268+G274)</f>
        <v>16235000</v>
      </c>
      <c r="H267" s="88"/>
      <c r="I267" s="535"/>
      <c r="J267" s="508"/>
      <c r="K267" s="312"/>
    </row>
    <row r="268" spans="1:11" s="39" customFormat="1" x14ac:dyDescent="0.25">
      <c r="A268" s="173" t="s">
        <v>562</v>
      </c>
      <c r="B268" s="173" t="s">
        <v>563</v>
      </c>
      <c r="C268" s="173" t="s">
        <v>436</v>
      </c>
      <c r="D268" s="173" t="s">
        <v>27</v>
      </c>
      <c r="E268" s="639" t="s">
        <v>1792</v>
      </c>
      <c r="F268" s="631"/>
      <c r="G268" s="640">
        <f>SUM(J268:J273)</f>
        <v>15885000</v>
      </c>
      <c r="H268" s="644"/>
      <c r="I268" s="641"/>
      <c r="J268" s="642"/>
      <c r="K268" s="312"/>
    </row>
    <row r="269" spans="1:11" s="39" customFormat="1" x14ac:dyDescent="0.25">
      <c r="A269" s="226" t="s">
        <v>789</v>
      </c>
      <c r="B269" s="284" t="s">
        <v>849</v>
      </c>
      <c r="C269" s="228">
        <v>1</v>
      </c>
      <c r="D269" s="227" t="s">
        <v>850</v>
      </c>
      <c r="E269" s="227" t="s">
        <v>113</v>
      </c>
      <c r="F269" s="231" t="s">
        <v>928</v>
      </c>
      <c r="G269" s="255"/>
      <c r="H269" s="547">
        <v>9254000</v>
      </c>
      <c r="I269" s="547">
        <v>9254000</v>
      </c>
      <c r="J269" s="620">
        <v>11817000</v>
      </c>
      <c r="K269" s="312"/>
    </row>
    <row r="270" spans="1:11" s="39" customFormat="1" x14ac:dyDescent="0.25">
      <c r="A270" s="226" t="s">
        <v>789</v>
      </c>
      <c r="B270" s="284" t="s">
        <v>853</v>
      </c>
      <c r="C270" s="228">
        <v>1</v>
      </c>
      <c r="D270" s="227" t="s">
        <v>854</v>
      </c>
      <c r="E270" s="227" t="s">
        <v>855</v>
      </c>
      <c r="F270" s="231" t="s">
        <v>928</v>
      </c>
      <c r="G270" s="255"/>
      <c r="H270" s="547">
        <v>2313000</v>
      </c>
      <c r="I270" s="547">
        <v>2313000</v>
      </c>
      <c r="J270" s="620">
        <v>2954000</v>
      </c>
      <c r="K270" s="312"/>
    </row>
    <row r="271" spans="1:11" s="39" customFormat="1" x14ac:dyDescent="0.25">
      <c r="A271" s="226" t="s">
        <v>789</v>
      </c>
      <c r="B271" s="284" t="s">
        <v>856</v>
      </c>
      <c r="C271" s="228">
        <v>1</v>
      </c>
      <c r="D271" s="227" t="s">
        <v>857</v>
      </c>
      <c r="E271" s="227" t="s">
        <v>115</v>
      </c>
      <c r="F271" s="231" t="s">
        <v>928</v>
      </c>
      <c r="G271" s="255"/>
      <c r="H271" s="547">
        <v>833000</v>
      </c>
      <c r="I271" s="547">
        <v>833000</v>
      </c>
      <c r="J271" s="620">
        <v>1064000</v>
      </c>
      <c r="K271" s="312"/>
    </row>
    <row r="272" spans="1:11" s="39" customFormat="1" x14ac:dyDescent="0.25">
      <c r="A272" s="226" t="s">
        <v>789</v>
      </c>
      <c r="B272" s="284" t="s">
        <v>858</v>
      </c>
      <c r="C272" s="228">
        <v>1</v>
      </c>
      <c r="D272" s="227" t="s">
        <v>859</v>
      </c>
      <c r="E272" s="227" t="s">
        <v>116</v>
      </c>
      <c r="F272" s="231" t="s">
        <v>928</v>
      </c>
      <c r="G272" s="255"/>
      <c r="H272" s="547">
        <v>40000</v>
      </c>
      <c r="I272" s="547">
        <v>40000</v>
      </c>
      <c r="J272" s="620">
        <v>50000</v>
      </c>
      <c r="K272" s="312"/>
    </row>
    <row r="273" spans="1:11" s="39" customFormat="1" ht="13.8" x14ac:dyDescent="0.25">
      <c r="B273" s="101"/>
      <c r="C273" s="237"/>
      <c r="E273" s="16"/>
      <c r="F273" s="621"/>
      <c r="G273" s="622"/>
      <c r="H273" s="622"/>
      <c r="I273" s="623"/>
      <c r="J273" s="624"/>
      <c r="K273" s="312"/>
    </row>
    <row r="274" spans="1:11" s="39" customFormat="1" x14ac:dyDescent="0.25">
      <c r="A274" s="173" t="s">
        <v>562</v>
      </c>
      <c r="B274" s="173" t="s">
        <v>563</v>
      </c>
      <c r="C274" s="173" t="s">
        <v>436</v>
      </c>
      <c r="D274" s="173" t="s">
        <v>27</v>
      </c>
      <c r="E274" s="18" t="s">
        <v>88</v>
      </c>
      <c r="F274" s="56"/>
      <c r="G274" s="235">
        <f>SUM(J275:J277)</f>
        <v>350000</v>
      </c>
      <c r="H274" s="47"/>
      <c r="I274" s="274"/>
      <c r="J274" s="504"/>
      <c r="K274" s="312"/>
    </row>
    <row r="275" spans="1:11" s="39" customFormat="1" x14ac:dyDescent="0.25">
      <c r="A275" s="268" t="s">
        <v>789</v>
      </c>
      <c r="B275" s="591" t="s">
        <v>815</v>
      </c>
      <c r="C275" s="259">
        <v>1</v>
      </c>
      <c r="D275" s="269" t="s">
        <v>820</v>
      </c>
      <c r="E275" s="269" t="s">
        <v>22</v>
      </c>
      <c r="F275" s="231" t="s">
        <v>1007</v>
      </c>
      <c r="G275" s="49"/>
      <c r="H275" s="270">
        <v>150000</v>
      </c>
      <c r="I275" s="270">
        <v>300000</v>
      </c>
      <c r="J275" s="505">
        <v>300000</v>
      </c>
      <c r="K275" s="312"/>
    </row>
    <row r="276" spans="1:11" s="39" customFormat="1" x14ac:dyDescent="0.25">
      <c r="A276" s="226" t="s">
        <v>789</v>
      </c>
      <c r="B276" s="284" t="s">
        <v>794</v>
      </c>
      <c r="C276" s="259">
        <v>1</v>
      </c>
      <c r="D276" s="227" t="s">
        <v>795</v>
      </c>
      <c r="E276" s="227" t="s">
        <v>1</v>
      </c>
      <c r="F276" s="231" t="s">
        <v>1007</v>
      </c>
      <c r="G276" s="49"/>
      <c r="H276" s="232">
        <v>45000</v>
      </c>
      <c r="I276" s="232">
        <v>45000</v>
      </c>
      <c r="J276" s="505">
        <v>45000</v>
      </c>
      <c r="K276" s="312"/>
    </row>
    <row r="277" spans="1:11" s="39" customFormat="1" x14ac:dyDescent="0.25">
      <c r="A277" s="226" t="s">
        <v>789</v>
      </c>
      <c r="B277" s="284" t="s">
        <v>796</v>
      </c>
      <c r="C277" s="259">
        <v>1</v>
      </c>
      <c r="D277" s="227" t="s">
        <v>797</v>
      </c>
      <c r="E277" s="227" t="s">
        <v>100</v>
      </c>
      <c r="F277" s="231" t="s">
        <v>1007</v>
      </c>
      <c r="G277" s="49"/>
      <c r="H277" s="232">
        <v>5000</v>
      </c>
      <c r="I277" s="232">
        <v>5000</v>
      </c>
      <c r="J277" s="505">
        <v>5000</v>
      </c>
      <c r="K277" s="312"/>
    </row>
    <row r="278" spans="1:11" s="39" customFormat="1" x14ac:dyDescent="0.25">
      <c r="B278" s="101"/>
      <c r="C278" s="237"/>
      <c r="E278" s="84" t="s">
        <v>384</v>
      </c>
      <c r="F278" s="271"/>
      <c r="G278" s="248">
        <f>SUM(J269:J277)</f>
        <v>16235000</v>
      </c>
      <c r="H278" s="248"/>
      <c r="I278" s="536"/>
      <c r="J278" s="514"/>
      <c r="K278" s="312"/>
    </row>
    <row r="279" spans="1:11" s="39" customFormat="1" x14ac:dyDescent="0.25">
      <c r="B279" s="101"/>
      <c r="C279" s="237"/>
      <c r="E279" s="48"/>
      <c r="F279" s="229"/>
      <c r="G279" s="49"/>
      <c r="H279" s="49"/>
      <c r="I279" s="267"/>
      <c r="J279" s="511"/>
      <c r="K279" s="312"/>
    </row>
    <row r="280" spans="1:11" s="39" customFormat="1" ht="13.8" x14ac:dyDescent="0.25">
      <c r="B280" s="101"/>
      <c r="C280" s="237"/>
      <c r="E280" s="82" t="s">
        <v>1035</v>
      </c>
      <c r="F280" s="69"/>
      <c r="G280" s="88">
        <f>SUM(G281+G287)</f>
        <v>7574000</v>
      </c>
      <c r="H280" s="88"/>
      <c r="I280" s="535"/>
      <c r="J280" s="508"/>
      <c r="K280" s="312"/>
    </row>
    <row r="281" spans="1:11" s="39" customFormat="1" x14ac:dyDescent="0.25">
      <c r="A281" s="173" t="s">
        <v>562</v>
      </c>
      <c r="B281" s="173" t="s">
        <v>563</v>
      </c>
      <c r="C281" s="173" t="s">
        <v>436</v>
      </c>
      <c r="D281" s="173" t="s">
        <v>27</v>
      </c>
      <c r="E281" s="639" t="s">
        <v>1792</v>
      </c>
      <c r="F281" s="631"/>
      <c r="G281" s="640">
        <f>SUM(J281:J286)</f>
        <v>3221000</v>
      </c>
      <c r="H281" s="644"/>
      <c r="I281" s="641"/>
      <c r="J281" s="642"/>
      <c r="K281" s="312"/>
    </row>
    <row r="282" spans="1:11" s="39" customFormat="1" x14ac:dyDescent="0.25">
      <c r="A282" s="226" t="s">
        <v>789</v>
      </c>
      <c r="B282" s="284" t="s">
        <v>849</v>
      </c>
      <c r="C282" s="228">
        <v>1</v>
      </c>
      <c r="D282" s="227" t="s">
        <v>850</v>
      </c>
      <c r="E282" s="227" t="s">
        <v>113</v>
      </c>
      <c r="F282" s="231" t="s">
        <v>928</v>
      </c>
      <c r="G282" s="255"/>
      <c r="H282" s="547">
        <v>2195000</v>
      </c>
      <c r="I282" s="547">
        <v>2195000</v>
      </c>
      <c r="J282" s="620">
        <v>2396000</v>
      </c>
      <c r="K282" s="312"/>
    </row>
    <row r="283" spans="1:11" s="39" customFormat="1" x14ac:dyDescent="0.25">
      <c r="A283" s="226" t="s">
        <v>789</v>
      </c>
      <c r="B283" s="284" t="s">
        <v>853</v>
      </c>
      <c r="C283" s="228">
        <v>1</v>
      </c>
      <c r="D283" s="227" t="s">
        <v>854</v>
      </c>
      <c r="E283" s="227" t="s">
        <v>855</v>
      </c>
      <c r="F283" s="231" t="s">
        <v>928</v>
      </c>
      <c r="G283" s="255"/>
      <c r="H283" s="547">
        <v>549000</v>
      </c>
      <c r="I283" s="547">
        <v>549000</v>
      </c>
      <c r="J283" s="620">
        <v>599000</v>
      </c>
      <c r="K283" s="312"/>
    </row>
    <row r="284" spans="1:11" s="39" customFormat="1" x14ac:dyDescent="0.25">
      <c r="A284" s="226" t="s">
        <v>789</v>
      </c>
      <c r="B284" s="284" t="s">
        <v>856</v>
      </c>
      <c r="C284" s="228">
        <v>1</v>
      </c>
      <c r="D284" s="227" t="s">
        <v>857</v>
      </c>
      <c r="E284" s="227" t="s">
        <v>115</v>
      </c>
      <c r="F284" s="231" t="s">
        <v>928</v>
      </c>
      <c r="G284" s="255"/>
      <c r="H284" s="547">
        <v>197000</v>
      </c>
      <c r="I284" s="547">
        <v>197000</v>
      </c>
      <c r="J284" s="620">
        <v>215000</v>
      </c>
      <c r="K284" s="312"/>
    </row>
    <row r="285" spans="1:11" s="39" customFormat="1" x14ac:dyDescent="0.25">
      <c r="A285" s="226" t="s">
        <v>789</v>
      </c>
      <c r="B285" s="284" t="s">
        <v>858</v>
      </c>
      <c r="C285" s="228">
        <v>1</v>
      </c>
      <c r="D285" s="227" t="s">
        <v>859</v>
      </c>
      <c r="E285" s="227" t="s">
        <v>116</v>
      </c>
      <c r="F285" s="231" t="s">
        <v>928</v>
      </c>
      <c r="G285" s="255"/>
      <c r="H285" s="547">
        <v>10000</v>
      </c>
      <c r="I285" s="547">
        <v>10000</v>
      </c>
      <c r="J285" s="620">
        <v>11000</v>
      </c>
      <c r="K285" s="312"/>
    </row>
    <row r="286" spans="1:11" s="39" customFormat="1" ht="13.8" x14ac:dyDescent="0.25">
      <c r="B286" s="101"/>
      <c r="C286" s="237"/>
      <c r="E286" s="16"/>
      <c r="F286" s="621"/>
      <c r="G286" s="622"/>
      <c r="H286" s="622"/>
      <c r="I286" s="623"/>
      <c r="J286" s="624"/>
      <c r="K286" s="312"/>
    </row>
    <row r="287" spans="1:11" s="39" customFormat="1" x14ac:dyDescent="0.25">
      <c r="A287" s="173" t="s">
        <v>562</v>
      </c>
      <c r="B287" s="173" t="s">
        <v>563</v>
      </c>
      <c r="C287" s="173" t="s">
        <v>436</v>
      </c>
      <c r="D287" s="173" t="s">
        <v>27</v>
      </c>
      <c r="E287" s="18" t="s">
        <v>88</v>
      </c>
      <c r="F287" s="18"/>
      <c r="G287" s="47">
        <f>SUM(J288:J301)</f>
        <v>4353000</v>
      </c>
      <c r="H287" s="47"/>
      <c r="I287" s="274"/>
      <c r="J287" s="509"/>
      <c r="K287" s="312"/>
    </row>
    <row r="288" spans="1:11" s="39" customFormat="1" x14ac:dyDescent="0.25">
      <c r="A288" s="226" t="s">
        <v>789</v>
      </c>
      <c r="B288" s="284" t="s">
        <v>790</v>
      </c>
      <c r="C288" s="259">
        <v>1</v>
      </c>
      <c r="D288" s="227" t="s">
        <v>791</v>
      </c>
      <c r="E288" s="227" t="s">
        <v>550</v>
      </c>
      <c r="F288" s="231" t="s">
        <v>1721</v>
      </c>
      <c r="G288" s="49"/>
      <c r="H288" s="232">
        <v>0</v>
      </c>
      <c r="I288" s="232">
        <v>400</v>
      </c>
      <c r="J288" s="505">
        <v>2000</v>
      </c>
      <c r="K288" s="312"/>
    </row>
    <row r="289" spans="1:11" s="39" customFormat="1" x14ac:dyDescent="0.25">
      <c r="A289" s="226" t="s">
        <v>789</v>
      </c>
      <c r="B289" s="284" t="s">
        <v>862</v>
      </c>
      <c r="C289" s="259">
        <v>1</v>
      </c>
      <c r="D289" s="227" t="s">
        <v>863</v>
      </c>
      <c r="E289" s="227" t="s">
        <v>111</v>
      </c>
      <c r="F289" s="231" t="s">
        <v>1721</v>
      </c>
      <c r="G289" s="49"/>
      <c r="H289" s="232">
        <v>250000</v>
      </c>
      <c r="I289" s="232">
        <v>200000</v>
      </c>
      <c r="J289" s="505">
        <v>250000</v>
      </c>
      <c r="K289" s="312"/>
    </row>
    <row r="290" spans="1:11" s="39" customFormat="1" x14ac:dyDescent="0.25">
      <c r="A290" s="226" t="s">
        <v>789</v>
      </c>
      <c r="B290" s="284" t="s">
        <v>806</v>
      </c>
      <c r="C290" s="259">
        <v>1</v>
      </c>
      <c r="D290" s="227" t="s">
        <v>807</v>
      </c>
      <c r="E290" s="227" t="s">
        <v>2</v>
      </c>
      <c r="F290" s="231" t="s">
        <v>1721</v>
      </c>
      <c r="G290" s="49"/>
      <c r="H290" s="232">
        <v>10000</v>
      </c>
      <c r="I290" s="232">
        <v>10110</v>
      </c>
      <c r="J290" s="505">
        <v>10000</v>
      </c>
      <c r="K290" s="312"/>
    </row>
    <row r="291" spans="1:11" s="39" customFormat="1" x14ac:dyDescent="0.25">
      <c r="A291" s="226" t="s">
        <v>789</v>
      </c>
      <c r="B291" s="284" t="s">
        <v>879</v>
      </c>
      <c r="C291" s="259">
        <v>1</v>
      </c>
      <c r="D291" s="227" t="s">
        <v>880</v>
      </c>
      <c r="E291" s="227" t="s">
        <v>123</v>
      </c>
      <c r="F291" s="231" t="s">
        <v>1721</v>
      </c>
      <c r="G291" s="49"/>
      <c r="H291" s="232">
        <v>250000</v>
      </c>
      <c r="I291" s="232">
        <v>250000</v>
      </c>
      <c r="J291" s="505">
        <f>220000+10000</f>
        <v>230000</v>
      </c>
      <c r="K291" s="312"/>
    </row>
    <row r="292" spans="1:11" s="39" customFormat="1" x14ac:dyDescent="0.25">
      <c r="A292" s="226" t="s">
        <v>789</v>
      </c>
      <c r="B292" s="284" t="s">
        <v>808</v>
      </c>
      <c r="C292" s="259">
        <v>1</v>
      </c>
      <c r="D292" s="227" t="s">
        <v>809</v>
      </c>
      <c r="E292" s="227" t="s">
        <v>122</v>
      </c>
      <c r="F292" s="231" t="s">
        <v>1721</v>
      </c>
      <c r="G292" s="49"/>
      <c r="H292" s="232">
        <v>0</v>
      </c>
      <c r="I292" s="232">
        <v>63888</v>
      </c>
      <c r="J292" s="505">
        <v>70000</v>
      </c>
      <c r="K292" s="312"/>
    </row>
    <row r="293" spans="1:11" s="39" customFormat="1" x14ac:dyDescent="0.25">
      <c r="A293" s="226" t="s">
        <v>789</v>
      </c>
      <c r="B293" s="284" t="s">
        <v>792</v>
      </c>
      <c r="C293" s="259">
        <v>1</v>
      </c>
      <c r="D293" s="227" t="s">
        <v>793</v>
      </c>
      <c r="E293" s="227" t="s">
        <v>551</v>
      </c>
      <c r="F293" s="231" t="s">
        <v>1721</v>
      </c>
      <c r="G293" s="49"/>
      <c r="H293" s="232">
        <v>200000</v>
      </c>
      <c r="I293" s="232">
        <v>170000</v>
      </c>
      <c r="J293" s="505">
        <v>170000</v>
      </c>
      <c r="K293" s="312"/>
    </row>
    <row r="294" spans="1:11" s="39" customFormat="1" x14ac:dyDescent="0.25">
      <c r="A294" s="226" t="s">
        <v>789</v>
      </c>
      <c r="B294" s="308" t="s">
        <v>810</v>
      </c>
      <c r="C294" s="259">
        <v>1</v>
      </c>
      <c r="D294" s="227" t="s">
        <v>811</v>
      </c>
      <c r="E294" s="227" t="s">
        <v>137</v>
      </c>
      <c r="F294" s="231" t="s">
        <v>1721</v>
      </c>
      <c r="G294" s="49"/>
      <c r="H294" s="232">
        <v>80000</v>
      </c>
      <c r="I294" s="232">
        <v>60000</v>
      </c>
      <c r="J294" s="505">
        <v>80000</v>
      </c>
      <c r="K294" s="312"/>
    </row>
    <row r="295" spans="1:11" s="39" customFormat="1" x14ac:dyDescent="0.25">
      <c r="A295" s="226" t="s">
        <v>789</v>
      </c>
      <c r="B295" s="308" t="s">
        <v>812</v>
      </c>
      <c r="C295" s="259">
        <v>1</v>
      </c>
      <c r="D295" s="227" t="s">
        <v>813</v>
      </c>
      <c r="E295" s="273" t="s">
        <v>138</v>
      </c>
      <c r="F295" s="231" t="s">
        <v>1721</v>
      </c>
      <c r="G295" s="49"/>
      <c r="H295" s="232">
        <v>15000</v>
      </c>
      <c r="I295" s="232">
        <v>2626818</v>
      </c>
      <c r="J295" s="505">
        <v>1400000</v>
      </c>
      <c r="K295" s="312"/>
    </row>
    <row r="296" spans="1:11" s="39" customFormat="1" x14ac:dyDescent="0.25">
      <c r="A296" s="226" t="s">
        <v>789</v>
      </c>
      <c r="B296" s="308" t="s">
        <v>815</v>
      </c>
      <c r="C296" s="259">
        <v>1</v>
      </c>
      <c r="D296" s="227" t="s">
        <v>1038</v>
      </c>
      <c r="E296" s="273" t="s">
        <v>1779</v>
      </c>
      <c r="F296" s="231" t="s">
        <v>1721</v>
      </c>
      <c r="G296" s="49"/>
      <c r="H296" s="232">
        <v>3000000</v>
      </c>
      <c r="I296" s="232">
        <v>184444</v>
      </c>
      <c r="J296" s="505">
        <f>2573000-1400000</f>
        <v>1173000</v>
      </c>
      <c r="K296" s="312"/>
    </row>
    <row r="297" spans="1:11" s="39" customFormat="1" x14ac:dyDescent="0.25">
      <c r="A297" s="226" t="s">
        <v>789</v>
      </c>
      <c r="B297" s="308" t="s">
        <v>812</v>
      </c>
      <c r="C297" s="259">
        <v>1</v>
      </c>
      <c r="D297" s="227" t="s">
        <v>1042</v>
      </c>
      <c r="E297" s="227" t="s">
        <v>381</v>
      </c>
      <c r="F297" s="231" t="s">
        <v>1721</v>
      </c>
      <c r="G297" s="49"/>
      <c r="H297" s="232">
        <v>128000</v>
      </c>
      <c r="I297" s="232">
        <v>128000</v>
      </c>
      <c r="J297" s="505">
        <v>128000</v>
      </c>
      <c r="K297" s="312"/>
    </row>
    <row r="298" spans="1:11" s="39" customFormat="1" x14ac:dyDescent="0.25">
      <c r="A298" s="226" t="s">
        <v>789</v>
      </c>
      <c r="B298" s="284" t="s">
        <v>815</v>
      </c>
      <c r="C298" s="259">
        <v>1</v>
      </c>
      <c r="D298" s="227" t="s">
        <v>1045</v>
      </c>
      <c r="E298" s="227" t="s">
        <v>382</v>
      </c>
      <c r="F298" s="231" t="s">
        <v>1721</v>
      </c>
      <c r="G298" s="49"/>
      <c r="H298" s="232">
        <v>300000</v>
      </c>
      <c r="I298" s="232">
        <v>300000</v>
      </c>
      <c r="J298" s="505">
        <v>300000</v>
      </c>
      <c r="K298" s="312"/>
    </row>
    <row r="299" spans="1:11" s="39" customFormat="1" x14ac:dyDescent="0.25">
      <c r="A299" s="226" t="s">
        <v>789</v>
      </c>
      <c r="B299" s="284" t="s">
        <v>888</v>
      </c>
      <c r="C299" s="259">
        <v>1</v>
      </c>
      <c r="D299" s="227" t="s">
        <v>889</v>
      </c>
      <c r="E299" s="227" t="s">
        <v>112</v>
      </c>
      <c r="F299" s="231" t="s">
        <v>1721</v>
      </c>
      <c r="G299" s="49"/>
      <c r="H299" s="232">
        <v>400000</v>
      </c>
      <c r="I299" s="232">
        <v>400000</v>
      </c>
      <c r="J299" s="505">
        <v>400000</v>
      </c>
      <c r="K299" s="312"/>
    </row>
    <row r="300" spans="1:11" s="39" customFormat="1" x14ac:dyDescent="0.25">
      <c r="A300" s="226" t="s">
        <v>789</v>
      </c>
      <c r="B300" s="284" t="s">
        <v>891</v>
      </c>
      <c r="C300" s="259">
        <v>1</v>
      </c>
      <c r="D300" s="227" t="s">
        <v>892</v>
      </c>
      <c r="E300" s="227" t="s">
        <v>132</v>
      </c>
      <c r="F300" s="231" t="s">
        <v>1721</v>
      </c>
      <c r="G300" s="49"/>
      <c r="H300" s="232">
        <v>0</v>
      </c>
      <c r="I300" s="232">
        <v>154250</v>
      </c>
      <c r="J300" s="505">
        <v>120000</v>
      </c>
      <c r="K300" s="312"/>
    </row>
    <row r="301" spans="1:11" s="39" customFormat="1" x14ac:dyDescent="0.25">
      <c r="A301" s="226" t="s">
        <v>789</v>
      </c>
      <c r="B301" s="284" t="s">
        <v>794</v>
      </c>
      <c r="C301" s="259">
        <v>1</v>
      </c>
      <c r="D301" s="227" t="s">
        <v>795</v>
      </c>
      <c r="E301" s="227" t="s">
        <v>1</v>
      </c>
      <c r="F301" s="231" t="s">
        <v>1721</v>
      </c>
      <c r="G301" s="49"/>
      <c r="H301" s="232">
        <v>10000</v>
      </c>
      <c r="I301" s="232">
        <v>10000</v>
      </c>
      <c r="J301" s="505">
        <v>20000</v>
      </c>
      <c r="K301" s="312"/>
    </row>
    <row r="302" spans="1:11" s="39" customFormat="1" x14ac:dyDescent="0.25">
      <c r="B302" s="101"/>
      <c r="C302" s="237"/>
      <c r="E302" s="84" t="s">
        <v>383</v>
      </c>
      <c r="F302" s="84"/>
      <c r="G302" s="89">
        <f>SUM(J282:J301)</f>
        <v>7574000</v>
      </c>
      <c r="H302" s="89"/>
      <c r="I302" s="345"/>
      <c r="J302" s="513"/>
      <c r="K302" s="312"/>
    </row>
    <row r="303" spans="1:11" s="39" customFormat="1" x14ac:dyDescent="0.25">
      <c r="B303" s="101"/>
      <c r="C303" s="237"/>
      <c r="E303" s="48"/>
      <c r="F303" s="229"/>
      <c r="G303" s="49"/>
      <c r="H303" s="49"/>
      <c r="I303" s="267"/>
      <c r="J303" s="511"/>
      <c r="K303" s="312"/>
    </row>
    <row r="304" spans="1:11" s="39" customFormat="1" ht="13.8" x14ac:dyDescent="0.25">
      <c r="A304" s="7"/>
      <c r="B304" s="7"/>
      <c r="C304" s="238"/>
      <c r="D304" s="7"/>
      <c r="E304" s="82" t="s">
        <v>1048</v>
      </c>
      <c r="F304" s="69"/>
      <c r="G304" s="88">
        <f>SUM(G305+G375+G392+G400)</f>
        <v>211723646</v>
      </c>
      <c r="H304" s="88"/>
      <c r="I304" s="535"/>
      <c r="J304" s="508"/>
      <c r="K304" s="312"/>
    </row>
    <row r="305" spans="1:11" s="39" customFormat="1" x14ac:dyDescent="0.25">
      <c r="A305" s="173" t="s">
        <v>562</v>
      </c>
      <c r="B305" s="173" t="s">
        <v>563</v>
      </c>
      <c r="C305" s="173" t="s">
        <v>436</v>
      </c>
      <c r="D305" s="173" t="s">
        <v>27</v>
      </c>
      <c r="E305" s="639" t="s">
        <v>1792</v>
      </c>
      <c r="F305" s="631"/>
      <c r="G305" s="640">
        <f>SUM(J305:J310)</f>
        <v>13105000</v>
      </c>
      <c r="H305" s="644"/>
      <c r="I305" s="641"/>
      <c r="J305" s="642"/>
      <c r="K305" s="312"/>
    </row>
    <row r="306" spans="1:11" s="39" customFormat="1" x14ac:dyDescent="0.25">
      <c r="A306" s="226" t="s">
        <v>789</v>
      </c>
      <c r="B306" s="284" t="s">
        <v>849</v>
      </c>
      <c r="C306" s="228">
        <v>1</v>
      </c>
      <c r="D306" s="227" t="s">
        <v>850</v>
      </c>
      <c r="E306" s="227" t="s">
        <v>113</v>
      </c>
      <c r="F306" s="231" t="s">
        <v>928</v>
      </c>
      <c r="G306" s="255"/>
      <c r="H306" s="547">
        <v>8778000</v>
      </c>
      <c r="I306" s="547">
        <v>8778000</v>
      </c>
      <c r="J306" s="620">
        <v>9749000</v>
      </c>
      <c r="K306" s="312"/>
    </row>
    <row r="307" spans="1:11" s="39" customFormat="1" x14ac:dyDescent="0.25">
      <c r="A307" s="226" t="s">
        <v>789</v>
      </c>
      <c r="B307" s="284" t="s">
        <v>853</v>
      </c>
      <c r="C307" s="228">
        <v>1</v>
      </c>
      <c r="D307" s="227" t="s">
        <v>854</v>
      </c>
      <c r="E307" s="227" t="s">
        <v>855</v>
      </c>
      <c r="F307" s="231" t="s">
        <v>928</v>
      </c>
      <c r="G307" s="255"/>
      <c r="H307" s="547">
        <v>2194000</v>
      </c>
      <c r="I307" s="547">
        <v>2194000</v>
      </c>
      <c r="J307" s="620">
        <v>2437000</v>
      </c>
      <c r="K307" s="312"/>
    </row>
    <row r="308" spans="1:11" s="39" customFormat="1" x14ac:dyDescent="0.25">
      <c r="A308" s="226" t="s">
        <v>789</v>
      </c>
      <c r="B308" s="284" t="s">
        <v>856</v>
      </c>
      <c r="C308" s="228">
        <v>1</v>
      </c>
      <c r="D308" s="227" t="s">
        <v>857</v>
      </c>
      <c r="E308" s="227" t="s">
        <v>115</v>
      </c>
      <c r="F308" s="231" t="s">
        <v>928</v>
      </c>
      <c r="G308" s="255"/>
      <c r="H308" s="547">
        <v>790000</v>
      </c>
      <c r="I308" s="547">
        <v>790000</v>
      </c>
      <c r="J308" s="620">
        <v>877000</v>
      </c>
      <c r="K308" s="312"/>
    </row>
    <row r="309" spans="1:11" s="39" customFormat="1" x14ac:dyDescent="0.25">
      <c r="A309" s="226" t="s">
        <v>789</v>
      </c>
      <c r="B309" s="284" t="s">
        <v>858</v>
      </c>
      <c r="C309" s="228">
        <v>1</v>
      </c>
      <c r="D309" s="227" t="s">
        <v>859</v>
      </c>
      <c r="E309" s="227" t="s">
        <v>116</v>
      </c>
      <c r="F309" s="231" t="s">
        <v>928</v>
      </c>
      <c r="G309" s="255"/>
      <c r="H309" s="547">
        <v>38000</v>
      </c>
      <c r="I309" s="547">
        <v>38000</v>
      </c>
      <c r="J309" s="620">
        <v>42000</v>
      </c>
      <c r="K309" s="312"/>
    </row>
    <row r="310" spans="1:11" s="39" customFormat="1" ht="13.8" x14ac:dyDescent="0.25">
      <c r="A310" s="7"/>
      <c r="B310" s="7"/>
      <c r="C310" s="238"/>
      <c r="D310" s="7"/>
      <c r="E310" s="16"/>
      <c r="F310" s="621"/>
      <c r="G310" s="622"/>
      <c r="H310" s="622"/>
      <c r="I310" s="623"/>
      <c r="J310" s="624"/>
      <c r="K310" s="312"/>
    </row>
    <row r="311" spans="1:11" s="39" customFormat="1" x14ac:dyDescent="0.25">
      <c r="A311" s="173" t="s">
        <v>562</v>
      </c>
      <c r="B311" s="173" t="s">
        <v>563</v>
      </c>
      <c r="C311" s="173" t="s">
        <v>436</v>
      </c>
      <c r="D311" s="173" t="s">
        <v>27</v>
      </c>
      <c r="E311" s="18" t="s">
        <v>88</v>
      </c>
      <c r="F311" s="18"/>
      <c r="G311" s="47">
        <f>SUM(J312:J372)</f>
        <v>181871146</v>
      </c>
      <c r="H311" s="47"/>
      <c r="I311" s="274"/>
      <c r="J311" s="509"/>
      <c r="K311" s="312"/>
    </row>
    <row r="312" spans="1:11" s="39" customFormat="1" x14ac:dyDescent="0.25">
      <c r="A312" s="226" t="s">
        <v>789</v>
      </c>
      <c r="B312" s="284" t="s">
        <v>790</v>
      </c>
      <c r="C312" s="259">
        <v>1</v>
      </c>
      <c r="D312" s="227" t="s">
        <v>791</v>
      </c>
      <c r="E312" s="227" t="s">
        <v>550</v>
      </c>
      <c r="F312" s="231" t="s">
        <v>1070</v>
      </c>
      <c r="G312" s="49"/>
      <c r="H312" s="232">
        <v>13000</v>
      </c>
      <c r="I312" s="232">
        <v>13000</v>
      </c>
      <c r="J312" s="505">
        <v>13000</v>
      </c>
      <c r="K312" s="312"/>
    </row>
    <row r="313" spans="1:11" s="39" customFormat="1" x14ac:dyDescent="0.25">
      <c r="A313" s="226" t="s">
        <v>1238</v>
      </c>
      <c r="B313" s="284" t="s">
        <v>1239</v>
      </c>
      <c r="C313" s="259">
        <v>1</v>
      </c>
      <c r="D313" s="227" t="s">
        <v>1522</v>
      </c>
      <c r="E313" s="227" t="s">
        <v>1709</v>
      </c>
      <c r="F313" s="231" t="s">
        <v>1070</v>
      </c>
      <c r="G313" s="49"/>
      <c r="H313" s="232">
        <v>0</v>
      </c>
      <c r="I313" s="232">
        <v>75232240</v>
      </c>
      <c r="J313" s="505">
        <v>75440000</v>
      </c>
      <c r="K313" s="312"/>
    </row>
    <row r="314" spans="1:11" s="39" customFormat="1" x14ac:dyDescent="0.25">
      <c r="A314" s="226" t="s">
        <v>1238</v>
      </c>
      <c r="B314" s="284" t="s">
        <v>1239</v>
      </c>
      <c r="C314" s="259">
        <v>1</v>
      </c>
      <c r="D314" s="227" t="s">
        <v>1523</v>
      </c>
      <c r="E314" s="227" t="s">
        <v>24</v>
      </c>
      <c r="F314" s="231" t="s">
        <v>1070</v>
      </c>
      <c r="G314" s="49"/>
      <c r="H314" s="232">
        <v>100000</v>
      </c>
      <c r="I314" s="232">
        <v>100000</v>
      </c>
      <c r="J314" s="505">
        <v>100000</v>
      </c>
      <c r="K314" s="312"/>
    </row>
    <row r="315" spans="1:11" s="39" customFormat="1" x14ac:dyDescent="0.25">
      <c r="A315" s="226" t="s">
        <v>1238</v>
      </c>
      <c r="B315" s="284" t="s">
        <v>1239</v>
      </c>
      <c r="C315" s="259">
        <v>1</v>
      </c>
      <c r="D315" s="227" t="s">
        <v>1524</v>
      </c>
      <c r="E315" s="227" t="s">
        <v>1711</v>
      </c>
      <c r="F315" s="231" t="s">
        <v>1070</v>
      </c>
      <c r="G315" s="49"/>
      <c r="H315" s="232">
        <v>21000000</v>
      </c>
      <c r="I315" s="232">
        <v>21383715</v>
      </c>
      <c r="J315" s="505">
        <v>28400000</v>
      </c>
      <c r="K315" s="312"/>
    </row>
    <row r="316" spans="1:11" s="39" customFormat="1" x14ac:dyDescent="0.25">
      <c r="A316" s="226" t="s">
        <v>1238</v>
      </c>
      <c r="B316" s="284" t="s">
        <v>1239</v>
      </c>
      <c r="C316" s="259">
        <v>1</v>
      </c>
      <c r="D316" s="227" t="s">
        <v>1526</v>
      </c>
      <c r="E316" s="227" t="s">
        <v>1527</v>
      </c>
      <c r="F316" s="231" t="s">
        <v>1070</v>
      </c>
      <c r="G316" s="49"/>
      <c r="H316" s="232">
        <v>0</v>
      </c>
      <c r="I316" s="232">
        <v>300000</v>
      </c>
      <c r="J316" s="505">
        <v>500000</v>
      </c>
      <c r="K316" s="312"/>
    </row>
    <row r="317" spans="1:11" s="39" customFormat="1" x14ac:dyDescent="0.25">
      <c r="A317" s="226" t="s">
        <v>1238</v>
      </c>
      <c r="B317" s="284" t="s">
        <v>1239</v>
      </c>
      <c r="C317" s="259">
        <v>1</v>
      </c>
      <c r="D317" s="227" t="s">
        <v>1528</v>
      </c>
      <c r="E317" s="227" t="s">
        <v>1529</v>
      </c>
      <c r="F317" s="231" t="s">
        <v>1070</v>
      </c>
      <c r="G317" s="49"/>
      <c r="H317" s="232">
        <v>56000</v>
      </c>
      <c r="I317" s="232">
        <v>56000</v>
      </c>
      <c r="J317" s="505">
        <v>36000</v>
      </c>
      <c r="K317" s="312"/>
    </row>
    <row r="318" spans="1:11" s="39" customFormat="1" x14ac:dyDescent="0.25">
      <c r="A318" s="226" t="s">
        <v>1238</v>
      </c>
      <c r="B318" s="284" t="s">
        <v>1530</v>
      </c>
      <c r="C318" s="259">
        <v>1</v>
      </c>
      <c r="D318" s="227" t="s">
        <v>1531</v>
      </c>
      <c r="E318" s="227" t="s">
        <v>1710</v>
      </c>
      <c r="F318" s="231" t="s">
        <v>1070</v>
      </c>
      <c r="G318" s="49"/>
      <c r="H318" s="232">
        <v>0</v>
      </c>
      <c r="I318" s="232">
        <v>28009045</v>
      </c>
      <c r="J318" s="505">
        <v>28800000</v>
      </c>
      <c r="K318" s="312"/>
    </row>
    <row r="319" spans="1:11" s="39" customFormat="1" x14ac:dyDescent="0.25">
      <c r="A319" s="226" t="s">
        <v>1238</v>
      </c>
      <c r="B319" s="284" t="s">
        <v>1532</v>
      </c>
      <c r="C319" s="259">
        <v>1</v>
      </c>
      <c r="D319" s="227" t="s">
        <v>1524</v>
      </c>
      <c r="E319" s="227" t="s">
        <v>1525</v>
      </c>
      <c r="F319" s="231" t="s">
        <v>1070</v>
      </c>
      <c r="G319" s="49"/>
      <c r="H319" s="232">
        <v>0</v>
      </c>
      <c r="I319" s="232">
        <v>190000</v>
      </c>
      <c r="J319" s="505">
        <v>200000</v>
      </c>
      <c r="K319" s="312"/>
    </row>
    <row r="320" spans="1:11" s="39" customFormat="1" x14ac:dyDescent="0.25">
      <c r="A320" s="226" t="s">
        <v>789</v>
      </c>
      <c r="B320" s="284" t="s">
        <v>877</v>
      </c>
      <c r="C320" s="259">
        <v>1</v>
      </c>
      <c r="D320" s="227" t="s">
        <v>878</v>
      </c>
      <c r="E320" s="227" t="s">
        <v>23</v>
      </c>
      <c r="F320" s="231" t="s">
        <v>1070</v>
      </c>
      <c r="G320" s="49"/>
      <c r="H320" s="232">
        <v>5000</v>
      </c>
      <c r="I320" s="232">
        <v>8000</v>
      </c>
      <c r="J320" s="505">
        <v>8000</v>
      </c>
      <c r="K320" s="312"/>
    </row>
    <row r="321" spans="1:11" s="39" customFormat="1" x14ac:dyDescent="0.25">
      <c r="A321" s="226" t="s">
        <v>789</v>
      </c>
      <c r="B321" s="284" t="s">
        <v>881</v>
      </c>
      <c r="C321" s="259">
        <v>1</v>
      </c>
      <c r="D321" s="227" t="s">
        <v>1290</v>
      </c>
      <c r="E321" s="227" t="s">
        <v>25</v>
      </c>
      <c r="F321" s="231" t="s">
        <v>1070</v>
      </c>
      <c r="G321" s="49"/>
      <c r="H321" s="232">
        <v>9300000</v>
      </c>
      <c r="I321" s="232">
        <v>9316370</v>
      </c>
      <c r="J321" s="505">
        <v>9400000</v>
      </c>
      <c r="K321" s="312"/>
    </row>
    <row r="322" spans="1:11" s="39" customFormat="1" x14ac:dyDescent="0.25">
      <c r="A322" s="226" t="s">
        <v>789</v>
      </c>
      <c r="B322" s="284" t="s">
        <v>881</v>
      </c>
      <c r="C322" s="259">
        <v>1</v>
      </c>
      <c r="D322" s="227" t="s">
        <v>1533</v>
      </c>
      <c r="E322" s="227" t="s">
        <v>1534</v>
      </c>
      <c r="F322" s="231" t="s">
        <v>1070</v>
      </c>
      <c r="G322" s="49"/>
      <c r="H322" s="232">
        <v>2000</v>
      </c>
      <c r="I322" s="232">
        <v>3000</v>
      </c>
      <c r="J322" s="505">
        <v>3000</v>
      </c>
      <c r="K322" s="312"/>
    </row>
    <row r="323" spans="1:11" s="39" customFormat="1" x14ac:dyDescent="0.25">
      <c r="A323" s="226" t="s">
        <v>1238</v>
      </c>
      <c r="B323" s="284" t="s">
        <v>881</v>
      </c>
      <c r="C323" s="259">
        <v>1</v>
      </c>
      <c r="D323" s="227" t="s">
        <v>1535</v>
      </c>
      <c r="E323" s="227" t="s">
        <v>1435</v>
      </c>
      <c r="F323" s="231" t="s">
        <v>1070</v>
      </c>
      <c r="G323" s="49"/>
      <c r="H323" s="232">
        <v>75000</v>
      </c>
      <c r="I323" s="232">
        <v>75000</v>
      </c>
      <c r="J323" s="505">
        <v>80000</v>
      </c>
      <c r="K323" s="312"/>
    </row>
    <row r="324" spans="1:11" s="39" customFormat="1" x14ac:dyDescent="0.25">
      <c r="A324" s="226" t="s">
        <v>1238</v>
      </c>
      <c r="B324" s="284" t="s">
        <v>881</v>
      </c>
      <c r="C324" s="259">
        <v>1</v>
      </c>
      <c r="D324" s="227" t="s">
        <v>1536</v>
      </c>
      <c r="E324" s="227" t="s">
        <v>1537</v>
      </c>
      <c r="F324" s="231" t="s">
        <v>1070</v>
      </c>
      <c r="G324" s="49"/>
      <c r="H324" s="232">
        <v>10000</v>
      </c>
      <c r="I324" s="232">
        <v>10000</v>
      </c>
      <c r="J324" s="505">
        <v>10000</v>
      </c>
      <c r="K324" s="312"/>
    </row>
    <row r="325" spans="1:11" s="39" customFormat="1" x14ac:dyDescent="0.25">
      <c r="A325" s="226" t="s">
        <v>1238</v>
      </c>
      <c r="B325" s="284" t="s">
        <v>881</v>
      </c>
      <c r="C325" s="259">
        <v>1</v>
      </c>
      <c r="D325" s="227" t="s">
        <v>1434</v>
      </c>
      <c r="E325" s="227" t="s">
        <v>1435</v>
      </c>
      <c r="F325" s="231" t="s">
        <v>1070</v>
      </c>
      <c r="G325" s="49"/>
      <c r="H325" s="232">
        <v>350000</v>
      </c>
      <c r="I325" s="232">
        <v>335000</v>
      </c>
      <c r="J325" s="505">
        <v>400000</v>
      </c>
      <c r="K325" s="312"/>
    </row>
    <row r="326" spans="1:11" s="39" customFormat="1" x14ac:dyDescent="0.25">
      <c r="A326" s="226" t="s">
        <v>1238</v>
      </c>
      <c r="B326" s="284" t="s">
        <v>881</v>
      </c>
      <c r="C326" s="259">
        <v>1</v>
      </c>
      <c r="D326" s="227" t="s">
        <v>1436</v>
      </c>
      <c r="E326" s="227" t="s">
        <v>1437</v>
      </c>
      <c r="F326" s="231" t="s">
        <v>1070</v>
      </c>
      <c r="G326" s="49"/>
      <c r="H326" s="232">
        <v>70000</v>
      </c>
      <c r="I326" s="232">
        <v>126000</v>
      </c>
      <c r="J326" s="505">
        <v>200000</v>
      </c>
      <c r="K326" s="312"/>
    </row>
    <row r="327" spans="1:11" s="39" customFormat="1" x14ac:dyDescent="0.25">
      <c r="A327" s="226" t="s">
        <v>1238</v>
      </c>
      <c r="B327" s="284" t="s">
        <v>881</v>
      </c>
      <c r="C327" s="259">
        <v>1</v>
      </c>
      <c r="D327" s="227" t="s">
        <v>1438</v>
      </c>
      <c r="E327" s="227" t="s">
        <v>1439</v>
      </c>
      <c r="F327" s="231" t="s">
        <v>1070</v>
      </c>
      <c r="G327" s="49"/>
      <c r="H327" s="232">
        <v>60000</v>
      </c>
      <c r="I327" s="232">
        <v>44000</v>
      </c>
      <c r="J327" s="505">
        <v>40000</v>
      </c>
      <c r="K327" s="312"/>
    </row>
    <row r="328" spans="1:11" s="39" customFormat="1" x14ac:dyDescent="0.25">
      <c r="A328" s="226" t="s">
        <v>1238</v>
      </c>
      <c r="B328" s="284" t="s">
        <v>881</v>
      </c>
      <c r="C328" s="259">
        <v>1</v>
      </c>
      <c r="D328" s="227" t="s">
        <v>1440</v>
      </c>
      <c r="E328" s="227" t="s">
        <v>1441</v>
      </c>
      <c r="F328" s="231" t="s">
        <v>1070</v>
      </c>
      <c r="G328" s="49"/>
      <c r="H328" s="232">
        <v>60000</v>
      </c>
      <c r="I328" s="232">
        <v>12600</v>
      </c>
      <c r="J328" s="505">
        <v>3000</v>
      </c>
      <c r="K328" s="312"/>
    </row>
    <row r="329" spans="1:11" s="39" customFormat="1" x14ac:dyDescent="0.25">
      <c r="A329" s="226" t="s">
        <v>1238</v>
      </c>
      <c r="B329" s="284" t="s">
        <v>881</v>
      </c>
      <c r="C329" s="259">
        <v>1</v>
      </c>
      <c r="D329" s="227" t="s">
        <v>1442</v>
      </c>
      <c r="E329" s="227" t="s">
        <v>1443</v>
      </c>
      <c r="F329" s="231" t="s">
        <v>1070</v>
      </c>
      <c r="G329" s="49"/>
      <c r="H329" s="232">
        <v>1000</v>
      </c>
      <c r="I329" s="232">
        <v>4000</v>
      </c>
      <c r="J329" s="505">
        <v>3000</v>
      </c>
      <c r="K329" s="312"/>
    </row>
    <row r="330" spans="1:11" s="39" customFormat="1" x14ac:dyDescent="0.25">
      <c r="A330" s="226" t="s">
        <v>1238</v>
      </c>
      <c r="B330" s="284" t="s">
        <v>881</v>
      </c>
      <c r="C330" s="259">
        <v>1</v>
      </c>
      <c r="D330" s="227" t="s">
        <v>1444</v>
      </c>
      <c r="E330" s="227" t="s">
        <v>1445</v>
      </c>
      <c r="F330" s="231" t="s">
        <v>1070</v>
      </c>
      <c r="G330" s="49"/>
      <c r="H330" s="232">
        <v>200000</v>
      </c>
      <c r="I330" s="232">
        <v>200900</v>
      </c>
      <c r="J330" s="505">
        <v>300000</v>
      </c>
      <c r="K330" s="312"/>
    </row>
    <row r="331" spans="1:11" s="39" customFormat="1" x14ac:dyDescent="0.25">
      <c r="A331" s="226" t="s">
        <v>1238</v>
      </c>
      <c r="B331" s="284" t="s">
        <v>881</v>
      </c>
      <c r="C331" s="259">
        <v>1</v>
      </c>
      <c r="D331" s="227" t="s">
        <v>1446</v>
      </c>
      <c r="E331" s="227" t="s">
        <v>1447</v>
      </c>
      <c r="F331" s="231" t="s">
        <v>1070</v>
      </c>
      <c r="G331" s="49"/>
      <c r="H331" s="232">
        <v>5000</v>
      </c>
      <c r="I331" s="232">
        <v>5000</v>
      </c>
      <c r="J331" s="505">
        <v>4000</v>
      </c>
      <c r="K331" s="312"/>
    </row>
    <row r="332" spans="1:11" s="39" customFormat="1" x14ac:dyDescent="0.25">
      <c r="A332" s="226" t="s">
        <v>1238</v>
      </c>
      <c r="B332" s="284" t="s">
        <v>881</v>
      </c>
      <c r="C332" s="259">
        <v>1</v>
      </c>
      <c r="D332" s="227" t="s">
        <v>1448</v>
      </c>
      <c r="E332" s="227" t="s">
        <v>1449</v>
      </c>
      <c r="F332" s="231" t="s">
        <v>1070</v>
      </c>
      <c r="G332" s="49"/>
      <c r="H332" s="232">
        <v>500</v>
      </c>
      <c r="I332" s="232">
        <v>10500</v>
      </c>
      <c r="J332" s="505">
        <v>5000</v>
      </c>
      <c r="K332" s="312"/>
    </row>
    <row r="333" spans="1:11" s="39" customFormat="1" x14ac:dyDescent="0.25">
      <c r="A333" s="226" t="s">
        <v>1238</v>
      </c>
      <c r="B333" s="284" t="s">
        <v>881</v>
      </c>
      <c r="C333" s="259">
        <v>1</v>
      </c>
      <c r="D333" s="227" t="s">
        <v>1450</v>
      </c>
      <c r="E333" s="227" t="s">
        <v>1451</v>
      </c>
      <c r="F333" s="231" t="s">
        <v>1070</v>
      </c>
      <c r="G333" s="49"/>
      <c r="H333" s="232">
        <v>3300</v>
      </c>
      <c r="I333" s="232">
        <v>4300</v>
      </c>
      <c r="J333" s="505">
        <v>4500</v>
      </c>
      <c r="K333" s="312"/>
    </row>
    <row r="334" spans="1:11" s="39" customFormat="1" x14ac:dyDescent="0.25">
      <c r="A334" s="226" t="s">
        <v>1238</v>
      </c>
      <c r="B334" s="284" t="s">
        <v>881</v>
      </c>
      <c r="C334" s="259">
        <v>1</v>
      </c>
      <c r="D334" s="227" t="s">
        <v>1452</v>
      </c>
      <c r="E334" s="227" t="s">
        <v>1453</v>
      </c>
      <c r="F334" s="231" t="s">
        <v>1070</v>
      </c>
      <c r="G334" s="49"/>
      <c r="H334" s="232">
        <v>3300</v>
      </c>
      <c r="I334" s="232">
        <v>4300</v>
      </c>
      <c r="J334" s="505">
        <v>4500</v>
      </c>
      <c r="K334" s="312"/>
    </row>
    <row r="335" spans="1:11" s="39" customFormat="1" x14ac:dyDescent="0.25">
      <c r="A335" s="226" t="s">
        <v>1238</v>
      </c>
      <c r="B335" s="284" t="s">
        <v>881</v>
      </c>
      <c r="C335" s="259">
        <v>1</v>
      </c>
      <c r="D335" s="227" t="s">
        <v>1454</v>
      </c>
      <c r="E335" s="227" t="s">
        <v>1455</v>
      </c>
      <c r="F335" s="231" t="s">
        <v>1070</v>
      </c>
      <c r="G335" s="49"/>
      <c r="H335" s="232">
        <v>3300</v>
      </c>
      <c r="I335" s="232">
        <v>4300</v>
      </c>
      <c r="J335" s="505">
        <v>4500</v>
      </c>
      <c r="K335" s="312"/>
    </row>
    <row r="336" spans="1:11" s="39" customFormat="1" x14ac:dyDescent="0.25">
      <c r="A336" s="226" t="s">
        <v>1238</v>
      </c>
      <c r="B336" s="284" t="s">
        <v>881</v>
      </c>
      <c r="C336" s="259">
        <v>1</v>
      </c>
      <c r="D336" s="227" t="s">
        <v>1456</v>
      </c>
      <c r="E336" s="227" t="s">
        <v>1457</v>
      </c>
      <c r="F336" s="231" t="s">
        <v>1070</v>
      </c>
      <c r="G336" s="49"/>
      <c r="H336" s="232">
        <v>3300</v>
      </c>
      <c r="I336" s="232">
        <v>4300</v>
      </c>
      <c r="J336" s="505">
        <v>4500</v>
      </c>
      <c r="K336" s="312"/>
    </row>
    <row r="337" spans="1:11" s="39" customFormat="1" x14ac:dyDescent="0.25">
      <c r="A337" s="226" t="s">
        <v>1238</v>
      </c>
      <c r="B337" s="284" t="s">
        <v>881</v>
      </c>
      <c r="C337" s="259">
        <v>1</v>
      </c>
      <c r="D337" s="227" t="s">
        <v>1458</v>
      </c>
      <c r="E337" s="227" t="s">
        <v>1459</v>
      </c>
      <c r="F337" s="231" t="s">
        <v>1070</v>
      </c>
      <c r="G337" s="49"/>
      <c r="H337" s="232">
        <v>3300</v>
      </c>
      <c r="I337" s="232">
        <v>4300</v>
      </c>
      <c r="J337" s="505">
        <v>4500</v>
      </c>
      <c r="K337" s="312"/>
    </row>
    <row r="338" spans="1:11" s="39" customFormat="1" x14ac:dyDescent="0.25">
      <c r="A338" s="226" t="s">
        <v>1238</v>
      </c>
      <c r="B338" s="284" t="s">
        <v>881</v>
      </c>
      <c r="C338" s="259">
        <v>1</v>
      </c>
      <c r="D338" s="227" t="s">
        <v>1460</v>
      </c>
      <c r="E338" s="227" t="s">
        <v>1461</v>
      </c>
      <c r="F338" s="231" t="s">
        <v>1070</v>
      </c>
      <c r="G338" s="49"/>
      <c r="H338" s="232">
        <v>3300</v>
      </c>
      <c r="I338" s="232">
        <v>4300</v>
      </c>
      <c r="J338" s="505">
        <v>4500</v>
      </c>
      <c r="K338" s="312"/>
    </row>
    <row r="339" spans="1:11" s="39" customFormat="1" x14ac:dyDescent="0.25">
      <c r="A339" s="226" t="s">
        <v>1238</v>
      </c>
      <c r="B339" s="284" t="s">
        <v>881</v>
      </c>
      <c r="C339" s="259">
        <v>1</v>
      </c>
      <c r="D339" s="227" t="s">
        <v>1462</v>
      </c>
      <c r="E339" s="227" t="s">
        <v>1463</v>
      </c>
      <c r="F339" s="231" t="s">
        <v>1070</v>
      </c>
      <c r="G339" s="49"/>
      <c r="H339" s="232">
        <v>3300</v>
      </c>
      <c r="I339" s="232">
        <v>4300</v>
      </c>
      <c r="J339" s="505">
        <v>4500</v>
      </c>
      <c r="K339" s="312"/>
    </row>
    <row r="340" spans="1:11" s="39" customFormat="1" x14ac:dyDescent="0.25">
      <c r="A340" s="226" t="s">
        <v>1238</v>
      </c>
      <c r="B340" s="284" t="s">
        <v>881</v>
      </c>
      <c r="C340" s="259">
        <v>1</v>
      </c>
      <c r="D340" s="227" t="s">
        <v>1464</v>
      </c>
      <c r="E340" s="227" t="s">
        <v>1465</v>
      </c>
      <c r="F340" s="231" t="s">
        <v>1070</v>
      </c>
      <c r="G340" s="49"/>
      <c r="H340" s="232">
        <v>3300</v>
      </c>
      <c r="I340" s="232">
        <v>4300</v>
      </c>
      <c r="J340" s="505">
        <v>4500</v>
      </c>
      <c r="K340" s="312"/>
    </row>
    <row r="341" spans="1:11" s="39" customFormat="1" x14ac:dyDescent="0.25">
      <c r="A341" s="226" t="s">
        <v>1238</v>
      </c>
      <c r="B341" s="284" t="s">
        <v>881</v>
      </c>
      <c r="C341" s="259">
        <v>1</v>
      </c>
      <c r="D341" s="227" t="s">
        <v>1466</v>
      </c>
      <c r="E341" s="227" t="s">
        <v>1467</v>
      </c>
      <c r="F341" s="231" t="s">
        <v>1070</v>
      </c>
      <c r="G341" s="49"/>
      <c r="H341" s="232">
        <v>3300</v>
      </c>
      <c r="I341" s="232">
        <v>4300</v>
      </c>
      <c r="J341" s="505">
        <v>4500</v>
      </c>
      <c r="K341" s="312"/>
    </row>
    <row r="342" spans="1:11" s="39" customFormat="1" x14ac:dyDescent="0.25">
      <c r="A342" s="226" t="s">
        <v>1238</v>
      </c>
      <c r="B342" s="284" t="s">
        <v>881</v>
      </c>
      <c r="C342" s="259">
        <v>1</v>
      </c>
      <c r="D342" s="227" t="s">
        <v>1468</v>
      </c>
      <c r="E342" s="227" t="s">
        <v>1469</v>
      </c>
      <c r="F342" s="231" t="s">
        <v>1070</v>
      </c>
      <c r="G342" s="49"/>
      <c r="H342" s="232">
        <v>6000</v>
      </c>
      <c r="I342" s="232">
        <v>7000</v>
      </c>
      <c r="J342" s="505">
        <v>4500</v>
      </c>
      <c r="K342" s="312"/>
    </row>
    <row r="343" spans="1:11" s="39" customFormat="1" x14ac:dyDescent="0.25">
      <c r="A343" s="226" t="s">
        <v>1238</v>
      </c>
      <c r="B343" s="284" t="s">
        <v>881</v>
      </c>
      <c r="C343" s="259">
        <v>1</v>
      </c>
      <c r="D343" s="227" t="s">
        <v>1470</v>
      </c>
      <c r="E343" s="227" t="s">
        <v>1471</v>
      </c>
      <c r="F343" s="231" t="s">
        <v>1070</v>
      </c>
      <c r="G343" s="49"/>
      <c r="H343" s="232">
        <v>3300</v>
      </c>
      <c r="I343" s="232">
        <v>4300</v>
      </c>
      <c r="J343" s="505">
        <v>4500</v>
      </c>
      <c r="K343" s="312"/>
    </row>
    <row r="344" spans="1:11" s="39" customFormat="1" x14ac:dyDescent="0.25">
      <c r="A344" s="226" t="s">
        <v>1238</v>
      </c>
      <c r="B344" s="284" t="s">
        <v>881</v>
      </c>
      <c r="C344" s="259">
        <v>1</v>
      </c>
      <c r="D344" s="227" t="s">
        <v>1472</v>
      </c>
      <c r="E344" s="227" t="s">
        <v>1473</v>
      </c>
      <c r="F344" s="231" t="s">
        <v>1070</v>
      </c>
      <c r="G344" s="49"/>
      <c r="H344" s="232">
        <v>3300</v>
      </c>
      <c r="I344" s="232">
        <v>4300</v>
      </c>
      <c r="J344" s="505">
        <v>4500</v>
      </c>
      <c r="K344" s="312"/>
    </row>
    <row r="345" spans="1:11" s="39" customFormat="1" x14ac:dyDescent="0.25">
      <c r="A345" s="226" t="s">
        <v>1238</v>
      </c>
      <c r="B345" s="284" t="s">
        <v>881</v>
      </c>
      <c r="C345" s="259">
        <v>1</v>
      </c>
      <c r="D345" s="227" t="s">
        <v>1474</v>
      </c>
      <c r="E345" s="227" t="s">
        <v>1475</v>
      </c>
      <c r="F345" s="231" t="s">
        <v>1070</v>
      </c>
      <c r="G345" s="49"/>
      <c r="H345" s="232">
        <v>1600</v>
      </c>
      <c r="I345" s="232">
        <v>2600</v>
      </c>
      <c r="J345" s="505">
        <v>3000</v>
      </c>
      <c r="K345" s="312"/>
    </row>
    <row r="346" spans="1:11" s="39" customFormat="1" x14ac:dyDescent="0.25">
      <c r="A346" s="226" t="s">
        <v>1238</v>
      </c>
      <c r="B346" s="284" t="s">
        <v>881</v>
      </c>
      <c r="C346" s="259">
        <v>1</v>
      </c>
      <c r="D346" s="227" t="s">
        <v>1476</v>
      </c>
      <c r="E346" s="227" t="s">
        <v>1477</v>
      </c>
      <c r="F346" s="231" t="s">
        <v>1070</v>
      </c>
      <c r="G346" s="49"/>
      <c r="H346" s="232">
        <v>500</v>
      </c>
      <c r="I346" s="232">
        <v>500</v>
      </c>
      <c r="J346" s="505">
        <v>500</v>
      </c>
      <c r="K346" s="312"/>
    </row>
    <row r="347" spans="1:11" s="39" customFormat="1" x14ac:dyDescent="0.25">
      <c r="A347" s="226" t="s">
        <v>1238</v>
      </c>
      <c r="B347" s="284" t="s">
        <v>881</v>
      </c>
      <c r="C347" s="259">
        <v>1</v>
      </c>
      <c r="D347" s="227" t="s">
        <v>1478</v>
      </c>
      <c r="E347" s="227" t="s">
        <v>1479</v>
      </c>
      <c r="F347" s="231" t="s">
        <v>1070</v>
      </c>
      <c r="G347" s="49"/>
      <c r="H347" s="232">
        <v>100</v>
      </c>
      <c r="I347" s="232">
        <v>100</v>
      </c>
      <c r="J347" s="505">
        <v>100</v>
      </c>
      <c r="K347" s="312"/>
    </row>
    <row r="348" spans="1:11" s="39" customFormat="1" x14ac:dyDescent="0.25">
      <c r="A348" s="226" t="s">
        <v>1238</v>
      </c>
      <c r="B348" s="284" t="s">
        <v>881</v>
      </c>
      <c r="C348" s="259">
        <v>1</v>
      </c>
      <c r="D348" s="227" t="s">
        <v>1480</v>
      </c>
      <c r="E348" s="227" t="s">
        <v>1481</v>
      </c>
      <c r="F348" s="231" t="s">
        <v>1070</v>
      </c>
      <c r="G348" s="49"/>
      <c r="H348" s="232">
        <v>1600</v>
      </c>
      <c r="I348" s="232">
        <v>2600</v>
      </c>
      <c r="J348" s="505">
        <v>2000</v>
      </c>
      <c r="K348" s="312"/>
    </row>
    <row r="349" spans="1:11" s="39" customFormat="1" x14ac:dyDescent="0.25">
      <c r="A349" s="226" t="s">
        <v>1238</v>
      </c>
      <c r="B349" s="284" t="s">
        <v>881</v>
      </c>
      <c r="C349" s="259">
        <v>1</v>
      </c>
      <c r="D349" s="227" t="s">
        <v>1482</v>
      </c>
      <c r="E349" s="227" t="s">
        <v>1483</v>
      </c>
      <c r="F349" s="231" t="s">
        <v>1070</v>
      </c>
      <c r="G349" s="49"/>
      <c r="H349" s="232">
        <v>0</v>
      </c>
      <c r="I349" s="232">
        <v>5000</v>
      </c>
      <c r="J349" s="505">
        <v>100000</v>
      </c>
      <c r="K349" s="312"/>
    </row>
    <row r="350" spans="1:11" s="39" customFormat="1" x14ac:dyDescent="0.25">
      <c r="A350" s="226" t="s">
        <v>1238</v>
      </c>
      <c r="B350" s="284" t="s">
        <v>881</v>
      </c>
      <c r="C350" s="259">
        <v>1</v>
      </c>
      <c r="D350" s="227" t="s">
        <v>1484</v>
      </c>
      <c r="E350" s="227" t="s">
        <v>1485</v>
      </c>
      <c r="F350" s="231" t="s">
        <v>1070</v>
      </c>
      <c r="G350" s="49"/>
      <c r="H350" s="232">
        <v>0</v>
      </c>
      <c r="I350" s="232">
        <v>300000</v>
      </c>
      <c r="J350" s="505">
        <v>300000</v>
      </c>
      <c r="K350" s="312"/>
    </row>
    <row r="351" spans="1:11" s="39" customFormat="1" x14ac:dyDescent="0.25">
      <c r="A351" s="226" t="s">
        <v>1238</v>
      </c>
      <c r="B351" s="284" t="s">
        <v>881</v>
      </c>
      <c r="C351" s="259">
        <v>1</v>
      </c>
      <c r="D351" s="227" t="s">
        <v>1486</v>
      </c>
      <c r="E351" s="227" t="s">
        <v>1487</v>
      </c>
      <c r="F351" s="231" t="s">
        <v>1070</v>
      </c>
      <c r="G351" s="49"/>
      <c r="H351" s="232">
        <v>0</v>
      </c>
      <c r="I351" s="232">
        <v>100000</v>
      </c>
      <c r="J351" s="505">
        <v>50000</v>
      </c>
      <c r="K351" s="312"/>
    </row>
    <row r="352" spans="1:11" s="39" customFormat="1" x14ac:dyDescent="0.25">
      <c r="A352" s="226" t="s">
        <v>1238</v>
      </c>
      <c r="B352" s="284" t="s">
        <v>881</v>
      </c>
      <c r="C352" s="259">
        <v>1</v>
      </c>
      <c r="D352" s="227" t="s">
        <v>1488</v>
      </c>
      <c r="E352" s="227" t="s">
        <v>1489</v>
      </c>
      <c r="F352" s="231" t="s">
        <v>1070</v>
      </c>
      <c r="G352" s="49"/>
      <c r="H352" s="232">
        <v>0</v>
      </c>
      <c r="I352" s="232">
        <v>2500</v>
      </c>
      <c r="J352" s="505">
        <v>4500</v>
      </c>
      <c r="K352" s="312"/>
    </row>
    <row r="353" spans="1:11" s="39" customFormat="1" x14ac:dyDescent="0.25">
      <c r="A353" s="226" t="s">
        <v>1238</v>
      </c>
      <c r="B353" s="284" t="s">
        <v>881</v>
      </c>
      <c r="C353" s="259">
        <v>1</v>
      </c>
      <c r="D353" s="227" t="s">
        <v>1490</v>
      </c>
      <c r="E353" s="227" t="s">
        <v>1491</v>
      </c>
      <c r="F353" s="231" t="s">
        <v>1070</v>
      </c>
      <c r="G353" s="49"/>
      <c r="H353" s="232">
        <v>0</v>
      </c>
      <c r="I353" s="232">
        <v>2500</v>
      </c>
      <c r="J353" s="505">
        <v>4500</v>
      </c>
      <c r="K353" s="312"/>
    </row>
    <row r="354" spans="1:11" s="39" customFormat="1" x14ac:dyDescent="0.25">
      <c r="A354" s="226" t="s">
        <v>1238</v>
      </c>
      <c r="B354" s="284" t="s">
        <v>881</v>
      </c>
      <c r="C354" s="259">
        <v>1</v>
      </c>
      <c r="D354" s="227" t="s">
        <v>1492</v>
      </c>
      <c r="E354" s="227" t="s">
        <v>1493</v>
      </c>
      <c r="F354" s="231" t="s">
        <v>1070</v>
      </c>
      <c r="G354" s="49"/>
      <c r="H354" s="232">
        <v>0</v>
      </c>
      <c r="I354" s="232">
        <v>2500</v>
      </c>
      <c r="J354" s="505">
        <v>4500</v>
      </c>
      <c r="K354" s="312"/>
    </row>
    <row r="355" spans="1:11" s="39" customFormat="1" x14ac:dyDescent="0.25">
      <c r="A355" s="226" t="s">
        <v>1238</v>
      </c>
      <c r="B355" s="284" t="s">
        <v>881</v>
      </c>
      <c r="C355" s="259">
        <v>1</v>
      </c>
      <c r="D355" s="227" t="s">
        <v>1494</v>
      </c>
      <c r="E355" s="227" t="s">
        <v>1495</v>
      </c>
      <c r="F355" s="231" t="s">
        <v>1070</v>
      </c>
      <c r="G355" s="49"/>
      <c r="H355" s="232">
        <v>0</v>
      </c>
      <c r="I355" s="232">
        <v>2500</v>
      </c>
      <c r="J355" s="505">
        <v>4500</v>
      </c>
      <c r="K355" s="312"/>
    </row>
    <row r="356" spans="1:11" s="39" customFormat="1" x14ac:dyDescent="0.25">
      <c r="A356" s="226" t="s">
        <v>1238</v>
      </c>
      <c r="B356" s="284" t="s">
        <v>881</v>
      </c>
      <c r="C356" s="259">
        <v>1</v>
      </c>
      <c r="D356" s="227" t="s">
        <v>1496</v>
      </c>
      <c r="E356" s="227" t="s">
        <v>1497</v>
      </c>
      <c r="F356" s="231" t="s">
        <v>1070</v>
      </c>
      <c r="G356" s="49"/>
      <c r="H356" s="232">
        <v>0</v>
      </c>
      <c r="I356" s="232">
        <v>2500</v>
      </c>
      <c r="J356" s="505">
        <v>4500</v>
      </c>
      <c r="K356" s="312"/>
    </row>
    <row r="357" spans="1:11" s="39" customFormat="1" x14ac:dyDescent="0.25">
      <c r="A357" s="226" t="s">
        <v>1238</v>
      </c>
      <c r="B357" s="284" t="s">
        <v>881</v>
      </c>
      <c r="C357" s="259">
        <v>1</v>
      </c>
      <c r="D357" s="227" t="s">
        <v>1498</v>
      </c>
      <c r="E357" s="227" t="s">
        <v>1499</v>
      </c>
      <c r="F357" s="231" t="s">
        <v>1070</v>
      </c>
      <c r="G357" s="49"/>
      <c r="H357" s="232">
        <v>0</v>
      </c>
      <c r="I357" s="232">
        <v>2500</v>
      </c>
      <c r="J357" s="505">
        <v>4500</v>
      </c>
      <c r="K357" s="312"/>
    </row>
    <row r="358" spans="1:11" s="39" customFormat="1" x14ac:dyDescent="0.25">
      <c r="A358" s="226" t="s">
        <v>1238</v>
      </c>
      <c r="B358" s="284" t="s">
        <v>881</v>
      </c>
      <c r="C358" s="259">
        <v>1</v>
      </c>
      <c r="D358" s="227" t="s">
        <v>1500</v>
      </c>
      <c r="E358" s="227" t="s">
        <v>1501</v>
      </c>
      <c r="F358" s="231" t="s">
        <v>1070</v>
      </c>
      <c r="G358" s="49"/>
      <c r="H358" s="232">
        <v>0</v>
      </c>
      <c r="I358" s="232">
        <v>2500</v>
      </c>
      <c r="J358" s="505">
        <v>4500</v>
      </c>
      <c r="K358" s="312"/>
    </row>
    <row r="359" spans="1:11" s="39" customFormat="1" x14ac:dyDescent="0.25">
      <c r="A359" s="226" t="s">
        <v>1238</v>
      </c>
      <c r="B359" s="284" t="s">
        <v>881</v>
      </c>
      <c r="C359" s="259">
        <v>1</v>
      </c>
      <c r="D359" s="227" t="s">
        <v>1502</v>
      </c>
      <c r="E359" s="227" t="s">
        <v>1503</v>
      </c>
      <c r="F359" s="231" t="s">
        <v>1070</v>
      </c>
      <c r="G359" s="49"/>
      <c r="H359" s="232">
        <v>0</v>
      </c>
      <c r="I359" s="232">
        <v>2500</v>
      </c>
      <c r="J359" s="505">
        <v>4500</v>
      </c>
      <c r="K359" s="312"/>
    </row>
    <row r="360" spans="1:11" s="39" customFormat="1" x14ac:dyDescent="0.25">
      <c r="A360" s="226" t="s">
        <v>1238</v>
      </c>
      <c r="B360" s="284" t="s">
        <v>881</v>
      </c>
      <c r="C360" s="259">
        <v>1</v>
      </c>
      <c r="D360" s="227" t="s">
        <v>1504</v>
      </c>
      <c r="E360" s="227" t="s">
        <v>1505</v>
      </c>
      <c r="F360" s="231" t="s">
        <v>1070</v>
      </c>
      <c r="G360" s="49"/>
      <c r="H360" s="232">
        <v>0</v>
      </c>
      <c r="I360" s="232">
        <v>2500</v>
      </c>
      <c r="J360" s="505">
        <v>4500</v>
      </c>
      <c r="K360" s="312"/>
    </row>
    <row r="361" spans="1:11" s="39" customFormat="1" x14ac:dyDescent="0.25">
      <c r="A361" s="226" t="s">
        <v>789</v>
      </c>
      <c r="B361" s="284" t="s">
        <v>792</v>
      </c>
      <c r="C361" s="259">
        <v>1</v>
      </c>
      <c r="D361" s="227" t="s">
        <v>793</v>
      </c>
      <c r="E361" s="227" t="s">
        <v>551</v>
      </c>
      <c r="F361" s="231" t="s">
        <v>1070</v>
      </c>
      <c r="G361" s="49"/>
      <c r="H361" s="232">
        <v>92000</v>
      </c>
      <c r="I361" s="232">
        <v>146500</v>
      </c>
      <c r="J361" s="505">
        <v>200000</v>
      </c>
      <c r="K361" s="312"/>
    </row>
    <row r="362" spans="1:11" s="39" customFormat="1" x14ac:dyDescent="0.25">
      <c r="A362" s="226" t="s">
        <v>789</v>
      </c>
      <c r="B362" s="284" t="s">
        <v>792</v>
      </c>
      <c r="C362" s="259">
        <v>1</v>
      </c>
      <c r="D362" s="227" t="s">
        <v>793</v>
      </c>
      <c r="E362" s="227" t="s">
        <v>1713</v>
      </c>
      <c r="F362" s="231" t="s">
        <v>1070</v>
      </c>
      <c r="G362" s="49"/>
      <c r="H362" s="232">
        <v>0</v>
      </c>
      <c r="I362" s="232">
        <v>0</v>
      </c>
      <c r="J362" s="505">
        <v>1000000</v>
      </c>
      <c r="K362" s="312"/>
    </row>
    <row r="363" spans="1:11" s="39" customFormat="1" x14ac:dyDescent="0.25">
      <c r="A363" s="226" t="s">
        <v>789</v>
      </c>
      <c r="B363" s="284" t="s">
        <v>815</v>
      </c>
      <c r="C363" s="259">
        <v>1</v>
      </c>
      <c r="D363" s="227" t="s">
        <v>820</v>
      </c>
      <c r="E363" s="227" t="s">
        <v>1714</v>
      </c>
      <c r="F363" s="231" t="s">
        <v>1070</v>
      </c>
      <c r="G363" s="49"/>
      <c r="H363" s="232">
        <v>0</v>
      </c>
      <c r="I363" s="232">
        <v>0</v>
      </c>
      <c r="J363" s="505">
        <v>1000000</v>
      </c>
      <c r="K363" s="312"/>
    </row>
    <row r="364" spans="1:11" s="39" customFormat="1" x14ac:dyDescent="0.25">
      <c r="A364" s="226" t="s">
        <v>789</v>
      </c>
      <c r="B364" s="284" t="s">
        <v>815</v>
      </c>
      <c r="C364" s="259">
        <v>1</v>
      </c>
      <c r="D364" s="227" t="s">
        <v>820</v>
      </c>
      <c r="E364" s="227" t="s">
        <v>22</v>
      </c>
      <c r="F364" s="231" t="s">
        <v>1070</v>
      </c>
      <c r="G364" s="49"/>
      <c r="H364" s="232">
        <v>50000</v>
      </c>
      <c r="I364" s="232">
        <v>225000</v>
      </c>
      <c r="J364" s="505">
        <v>225000</v>
      </c>
      <c r="K364" s="312"/>
    </row>
    <row r="365" spans="1:11" s="39" customFormat="1" x14ac:dyDescent="0.25">
      <c r="A365" s="226" t="s">
        <v>789</v>
      </c>
      <c r="B365" s="284" t="s">
        <v>794</v>
      </c>
      <c r="C365" s="259">
        <v>1</v>
      </c>
      <c r="D365" s="227" t="s">
        <v>795</v>
      </c>
      <c r="E365" s="227" t="s">
        <v>1</v>
      </c>
      <c r="F365" s="231" t="s">
        <v>1070</v>
      </c>
      <c r="G365" s="49"/>
      <c r="H365" s="232">
        <v>2000</v>
      </c>
      <c r="I365" s="232">
        <v>4000</v>
      </c>
      <c r="J365" s="505">
        <v>4000</v>
      </c>
      <c r="K365" s="312"/>
    </row>
    <row r="366" spans="1:11" s="39" customFormat="1" x14ac:dyDescent="0.25">
      <c r="A366" s="226" t="s">
        <v>1105</v>
      </c>
      <c r="B366" s="284" t="s">
        <v>796</v>
      </c>
      <c r="C366" s="259">
        <v>1</v>
      </c>
      <c r="D366" s="227" t="s">
        <v>1506</v>
      </c>
      <c r="E366" s="227" t="s">
        <v>1507</v>
      </c>
      <c r="F366" s="231" t="s">
        <v>1070</v>
      </c>
      <c r="G366" s="49"/>
      <c r="H366" s="232">
        <v>30000</v>
      </c>
      <c r="I366" s="232">
        <v>30000</v>
      </c>
      <c r="J366" s="505">
        <v>30000</v>
      </c>
      <c r="K366" s="312"/>
    </row>
    <row r="367" spans="1:11" s="39" customFormat="1" x14ac:dyDescent="0.25">
      <c r="A367" s="226" t="s">
        <v>1508</v>
      </c>
      <c r="B367" s="284" t="s">
        <v>796</v>
      </c>
      <c r="C367" s="259">
        <v>1</v>
      </c>
      <c r="D367" s="227" t="s">
        <v>1509</v>
      </c>
      <c r="E367" s="227" t="s">
        <v>1510</v>
      </c>
      <c r="F367" s="231" t="s">
        <v>1070</v>
      </c>
      <c r="G367" s="49"/>
      <c r="H367" s="232">
        <v>60000</v>
      </c>
      <c r="I367" s="232">
        <v>60000</v>
      </c>
      <c r="J367" s="505">
        <v>60000</v>
      </c>
      <c r="K367" s="312"/>
    </row>
    <row r="368" spans="1:11" s="39" customFormat="1" x14ac:dyDescent="0.25">
      <c r="A368" s="226" t="s">
        <v>837</v>
      </c>
      <c r="B368" s="284" t="s">
        <v>835</v>
      </c>
      <c r="C368" s="259">
        <v>1</v>
      </c>
      <c r="D368" s="227" t="s">
        <v>1511</v>
      </c>
      <c r="E368" s="227" t="s">
        <v>1512</v>
      </c>
      <c r="F368" s="231" t="s">
        <v>1070</v>
      </c>
      <c r="G368" s="49"/>
      <c r="H368" s="232">
        <v>196000</v>
      </c>
      <c r="I368" s="232">
        <v>196000</v>
      </c>
      <c r="J368" s="505">
        <v>196000</v>
      </c>
      <c r="K368" s="312"/>
    </row>
    <row r="369" spans="1:11" s="39" customFormat="1" x14ac:dyDescent="0.25">
      <c r="A369" s="226" t="s">
        <v>837</v>
      </c>
      <c r="B369" s="284" t="s">
        <v>835</v>
      </c>
      <c r="C369" s="259">
        <v>1</v>
      </c>
      <c r="D369" s="227" t="s">
        <v>1513</v>
      </c>
      <c r="E369" s="227" t="s">
        <v>1514</v>
      </c>
      <c r="F369" s="231" t="s">
        <v>1070</v>
      </c>
      <c r="G369" s="49"/>
      <c r="H369" s="232">
        <v>136000</v>
      </c>
      <c r="I369" s="232">
        <v>136000</v>
      </c>
      <c r="J369" s="505">
        <v>136000</v>
      </c>
      <c r="K369" s="312"/>
    </row>
    <row r="370" spans="1:11" s="39" customFormat="1" x14ac:dyDescent="0.25">
      <c r="A370" s="226" t="s">
        <v>837</v>
      </c>
      <c r="B370" s="284" t="s">
        <v>1515</v>
      </c>
      <c r="C370" s="259">
        <v>1</v>
      </c>
      <c r="D370" s="227" t="s">
        <v>1516</v>
      </c>
      <c r="E370" s="227" t="s">
        <v>1517</v>
      </c>
      <c r="F370" s="231" t="s">
        <v>1070</v>
      </c>
      <c r="G370" s="49"/>
      <c r="H370" s="232">
        <v>0</v>
      </c>
      <c r="I370" s="232">
        <v>1982350</v>
      </c>
      <c r="J370" s="505">
        <v>2000000</v>
      </c>
      <c r="K370" s="312"/>
    </row>
    <row r="371" spans="1:11" s="39" customFormat="1" x14ac:dyDescent="0.25">
      <c r="A371" s="226" t="s">
        <v>1518</v>
      </c>
      <c r="B371" s="284" t="s">
        <v>1519</v>
      </c>
      <c r="C371" s="259">
        <v>1</v>
      </c>
      <c r="D371" s="227" t="s">
        <v>1520</v>
      </c>
      <c r="E371" s="227" t="s">
        <v>1521</v>
      </c>
      <c r="F371" s="231" t="s">
        <v>1070</v>
      </c>
      <c r="G371" s="49"/>
      <c r="H371" s="232">
        <v>515000</v>
      </c>
      <c r="I371" s="232">
        <v>515000</v>
      </c>
      <c r="J371" s="505">
        <v>515000</v>
      </c>
      <c r="K371" s="312"/>
    </row>
    <row r="372" spans="1:11" s="39" customFormat="1" x14ac:dyDescent="0.25">
      <c r="A372" s="339" t="s">
        <v>837</v>
      </c>
      <c r="B372" s="299" t="s">
        <v>838</v>
      </c>
      <c r="C372" s="497">
        <v>1</v>
      </c>
      <c r="D372" s="273" t="s">
        <v>839</v>
      </c>
      <c r="E372" s="273" t="s">
        <v>26</v>
      </c>
      <c r="F372" s="231" t="s">
        <v>1070</v>
      </c>
      <c r="G372" s="49"/>
      <c r="H372" s="276">
        <v>11240947</v>
      </c>
      <c r="I372" s="276">
        <v>19158012</v>
      </c>
      <c r="J372" s="645">
        <v>32010046</v>
      </c>
      <c r="K372" s="316"/>
    </row>
    <row r="373" spans="1:11" s="39" customFormat="1" x14ac:dyDescent="0.25">
      <c r="A373" s="681"/>
      <c r="B373" s="681"/>
      <c r="C373" s="681"/>
      <c r="D373" s="682"/>
      <c r="E373" s="257" t="s">
        <v>89</v>
      </c>
      <c r="F373" s="261"/>
      <c r="G373" s="258">
        <f>SUM(J374)</f>
        <v>400000</v>
      </c>
      <c r="H373" s="258"/>
      <c r="I373" s="275"/>
      <c r="J373" s="516"/>
      <c r="K373" s="312"/>
    </row>
    <row r="374" spans="1:11" s="39" customFormat="1" x14ac:dyDescent="0.25">
      <c r="A374" s="226" t="s">
        <v>1238</v>
      </c>
      <c r="B374" s="284" t="s">
        <v>1100</v>
      </c>
      <c r="C374" s="259">
        <v>1</v>
      </c>
      <c r="D374" s="249" t="s">
        <v>1815</v>
      </c>
      <c r="E374" s="227" t="s">
        <v>1538</v>
      </c>
      <c r="F374" s="231" t="s">
        <v>1070</v>
      </c>
      <c r="G374" s="566"/>
      <c r="H374" s="228">
        <v>0</v>
      </c>
      <c r="I374" s="228">
        <v>0</v>
      </c>
      <c r="J374" s="686">
        <v>400000</v>
      </c>
      <c r="K374" s="312"/>
    </row>
    <row r="375" spans="1:11" s="39" customFormat="1" x14ac:dyDescent="0.25">
      <c r="A375" s="134"/>
      <c r="B375" s="285"/>
      <c r="C375" s="277"/>
      <c r="D375" s="135"/>
      <c r="E375" s="251" t="s">
        <v>1068</v>
      </c>
      <c r="F375" s="253"/>
      <c r="G375" s="266">
        <f>SUM(J312:J374)</f>
        <v>182271146</v>
      </c>
      <c r="H375" s="252"/>
      <c r="I375" s="265"/>
      <c r="J375" s="515"/>
      <c r="K375" s="312"/>
    </row>
    <row r="376" spans="1:11" s="39" customFormat="1" x14ac:dyDescent="0.25">
      <c r="A376" s="134"/>
      <c r="B376" s="285"/>
      <c r="C376" s="277"/>
      <c r="D376" s="135"/>
      <c r="E376" s="48"/>
      <c r="F376" s="229"/>
      <c r="G376" s="49"/>
      <c r="H376" s="49"/>
      <c r="I376" s="267"/>
      <c r="J376" s="511"/>
      <c r="K376" s="312"/>
    </row>
    <row r="377" spans="1:11" s="39" customFormat="1" x14ac:dyDescent="0.25">
      <c r="A377" s="173" t="s">
        <v>562</v>
      </c>
      <c r="B377" s="173" t="s">
        <v>563</v>
      </c>
      <c r="C377" s="173" t="s">
        <v>436</v>
      </c>
      <c r="D377" s="173" t="s">
        <v>27</v>
      </c>
      <c r="E377" s="18" t="s">
        <v>88</v>
      </c>
      <c r="F377" s="18"/>
      <c r="G377" s="235">
        <f>SUM(J378:J391)</f>
        <v>16307500</v>
      </c>
      <c r="H377" s="47"/>
      <c r="I377" s="274"/>
      <c r="J377" s="509"/>
      <c r="K377" s="312"/>
    </row>
    <row r="378" spans="1:11" s="39" customFormat="1" x14ac:dyDescent="0.25">
      <c r="A378" s="278" t="s">
        <v>789</v>
      </c>
      <c r="B378" s="286" t="s">
        <v>790</v>
      </c>
      <c r="C378" s="259">
        <v>1</v>
      </c>
      <c r="D378" s="233" t="s">
        <v>791</v>
      </c>
      <c r="E378" s="233" t="s">
        <v>550</v>
      </c>
      <c r="F378" s="231" t="s">
        <v>1064</v>
      </c>
      <c r="G378" s="49"/>
      <c r="H378" s="234">
        <v>3000</v>
      </c>
      <c r="I378" s="222">
        <v>3600</v>
      </c>
      <c r="J378" s="463">
        <v>4500</v>
      </c>
      <c r="K378" s="312"/>
    </row>
    <row r="379" spans="1:11" s="39" customFormat="1" x14ac:dyDescent="0.25">
      <c r="A379" s="278" t="s">
        <v>789</v>
      </c>
      <c r="B379" s="286" t="s">
        <v>806</v>
      </c>
      <c r="C379" s="259">
        <v>1</v>
      </c>
      <c r="D379" s="233" t="s">
        <v>807</v>
      </c>
      <c r="E379" s="233" t="s">
        <v>2</v>
      </c>
      <c r="F379" s="231" t="s">
        <v>1064</v>
      </c>
      <c r="G379" s="49"/>
      <c r="H379" s="234">
        <v>0</v>
      </c>
      <c r="I379" s="222">
        <v>5000</v>
      </c>
      <c r="J379" s="463">
        <v>5000</v>
      </c>
      <c r="K379" s="312"/>
    </row>
    <row r="380" spans="1:11" s="39" customFormat="1" x14ac:dyDescent="0.25">
      <c r="A380" s="278" t="s">
        <v>789</v>
      </c>
      <c r="B380" s="286" t="s">
        <v>792</v>
      </c>
      <c r="C380" s="259">
        <v>1</v>
      </c>
      <c r="D380" s="233" t="s">
        <v>793</v>
      </c>
      <c r="E380" s="233" t="s">
        <v>551</v>
      </c>
      <c r="F380" s="231" t="s">
        <v>1064</v>
      </c>
      <c r="G380" s="49"/>
      <c r="H380" s="234">
        <v>1200000</v>
      </c>
      <c r="I380" s="222">
        <v>969000</v>
      </c>
      <c r="J380" s="463">
        <v>1000000</v>
      </c>
      <c r="K380" s="312"/>
    </row>
    <row r="381" spans="1:11" s="39" customFormat="1" x14ac:dyDescent="0.25">
      <c r="A381" s="278" t="s">
        <v>789</v>
      </c>
      <c r="B381" s="286" t="s">
        <v>792</v>
      </c>
      <c r="C381" s="259">
        <v>1</v>
      </c>
      <c r="D381" s="233" t="s">
        <v>1049</v>
      </c>
      <c r="E381" s="233" t="s">
        <v>1050</v>
      </c>
      <c r="F381" s="231" t="s">
        <v>1064</v>
      </c>
      <c r="G381" s="49"/>
      <c r="H381" s="234">
        <v>100000</v>
      </c>
      <c r="I381" s="222">
        <v>109000</v>
      </c>
      <c r="J381" s="463">
        <v>100000</v>
      </c>
      <c r="K381" s="312"/>
    </row>
    <row r="382" spans="1:11" s="39" customFormat="1" x14ac:dyDescent="0.25">
      <c r="A382" s="278" t="s">
        <v>789</v>
      </c>
      <c r="B382" s="286" t="s">
        <v>815</v>
      </c>
      <c r="C382" s="259">
        <v>1</v>
      </c>
      <c r="D382" s="233" t="s">
        <v>1051</v>
      </c>
      <c r="E382" s="233" t="s">
        <v>1052</v>
      </c>
      <c r="F382" s="231" t="s">
        <v>1064</v>
      </c>
      <c r="G382" s="49"/>
      <c r="H382" s="234">
        <v>500000</v>
      </c>
      <c r="I382" s="222">
        <v>731000</v>
      </c>
      <c r="J382" s="463">
        <v>600000</v>
      </c>
      <c r="K382" s="312"/>
    </row>
    <row r="383" spans="1:11" s="39" customFormat="1" x14ac:dyDescent="0.25">
      <c r="A383" s="278" t="s">
        <v>789</v>
      </c>
      <c r="B383" s="286" t="s">
        <v>794</v>
      </c>
      <c r="C383" s="259">
        <v>1</v>
      </c>
      <c r="D383" s="233" t="s">
        <v>795</v>
      </c>
      <c r="E383" s="233" t="s">
        <v>1</v>
      </c>
      <c r="F383" s="231" t="s">
        <v>1064</v>
      </c>
      <c r="G383" s="49"/>
      <c r="H383" s="234">
        <v>2000</v>
      </c>
      <c r="I383" s="222">
        <v>1000</v>
      </c>
      <c r="J383" s="463">
        <v>2000</v>
      </c>
      <c r="K383" s="312"/>
    </row>
    <row r="384" spans="1:11" s="39" customFormat="1" x14ac:dyDescent="0.25">
      <c r="A384" s="278" t="s">
        <v>789</v>
      </c>
      <c r="B384" s="286" t="s">
        <v>844</v>
      </c>
      <c r="C384" s="259">
        <v>1</v>
      </c>
      <c r="D384" s="233" t="s">
        <v>845</v>
      </c>
      <c r="E384" s="233" t="s">
        <v>136</v>
      </c>
      <c r="F384" s="231" t="s">
        <v>1064</v>
      </c>
      <c r="G384" s="49"/>
      <c r="H384" s="234">
        <v>0</v>
      </c>
      <c r="I384" s="222">
        <v>400</v>
      </c>
      <c r="J384" s="463">
        <v>1000</v>
      </c>
      <c r="K384" s="312"/>
    </row>
    <row r="385" spans="1:11" s="39" customFormat="1" x14ac:dyDescent="0.25">
      <c r="A385" s="278" t="s">
        <v>1053</v>
      </c>
      <c r="B385" s="286" t="s">
        <v>893</v>
      </c>
      <c r="C385" s="259">
        <v>1</v>
      </c>
      <c r="D385" s="233" t="s">
        <v>894</v>
      </c>
      <c r="E385" s="233" t="s">
        <v>28</v>
      </c>
      <c r="F385" s="231" t="s">
        <v>1064</v>
      </c>
      <c r="G385" s="49"/>
      <c r="H385" s="234">
        <v>15000</v>
      </c>
      <c r="I385" s="222">
        <v>15000</v>
      </c>
      <c r="J385" s="463">
        <v>15000</v>
      </c>
      <c r="K385" s="312"/>
    </row>
    <row r="386" spans="1:11" s="39" customFormat="1" x14ac:dyDescent="0.25">
      <c r="A386" s="278" t="s">
        <v>1053</v>
      </c>
      <c r="B386" s="286" t="s">
        <v>893</v>
      </c>
      <c r="C386" s="259">
        <v>1</v>
      </c>
      <c r="D386" s="233" t="s">
        <v>1054</v>
      </c>
      <c r="E386" s="233" t="s">
        <v>29</v>
      </c>
      <c r="F386" s="231" t="s">
        <v>1064</v>
      </c>
      <c r="G386" s="49"/>
      <c r="H386" s="234">
        <v>6000000</v>
      </c>
      <c r="I386" s="222">
        <v>11893430</v>
      </c>
      <c r="J386" s="463">
        <v>11000000</v>
      </c>
      <c r="K386" s="312"/>
    </row>
    <row r="387" spans="1:11" s="39" customFormat="1" x14ac:dyDescent="0.25">
      <c r="A387" s="278" t="s">
        <v>1053</v>
      </c>
      <c r="B387" s="286" t="s">
        <v>893</v>
      </c>
      <c r="C387" s="259">
        <v>1</v>
      </c>
      <c r="D387" s="233" t="s">
        <v>1055</v>
      </c>
      <c r="E387" s="233" t="s">
        <v>1056</v>
      </c>
      <c r="F387" s="231" t="s">
        <v>1064</v>
      </c>
      <c r="G387" s="49"/>
      <c r="H387" s="234">
        <v>39000</v>
      </c>
      <c r="I387" s="222">
        <v>39000</v>
      </c>
      <c r="J387" s="463">
        <v>40000</v>
      </c>
      <c r="K387" s="312"/>
    </row>
    <row r="388" spans="1:11" s="39" customFormat="1" x14ac:dyDescent="0.25">
      <c r="A388" s="278" t="s">
        <v>789</v>
      </c>
      <c r="B388" s="286" t="s">
        <v>1057</v>
      </c>
      <c r="C388" s="259">
        <v>1</v>
      </c>
      <c r="D388" s="233" t="s">
        <v>1058</v>
      </c>
      <c r="E388" s="233" t="s">
        <v>30</v>
      </c>
      <c r="F388" s="231" t="s">
        <v>1064</v>
      </c>
      <c r="G388" s="49"/>
      <c r="H388" s="234">
        <v>3013419</v>
      </c>
      <c r="I388" s="222">
        <v>3138419</v>
      </c>
      <c r="J388" s="463">
        <v>3000000</v>
      </c>
      <c r="K388" s="312"/>
    </row>
    <row r="389" spans="1:11" s="39" customFormat="1" x14ac:dyDescent="0.25">
      <c r="A389" s="278" t="s">
        <v>1053</v>
      </c>
      <c r="B389" s="286" t="s">
        <v>1057</v>
      </c>
      <c r="C389" s="259">
        <v>1</v>
      </c>
      <c r="D389" s="233" t="s">
        <v>1058</v>
      </c>
      <c r="E389" s="233" t="s">
        <v>30</v>
      </c>
      <c r="F389" s="231" t="s">
        <v>1064</v>
      </c>
      <c r="G389" s="49"/>
      <c r="H389" s="234">
        <v>40000</v>
      </c>
      <c r="I389" s="222">
        <v>40000</v>
      </c>
      <c r="J389" s="463">
        <v>40000</v>
      </c>
      <c r="K389" s="312"/>
    </row>
    <row r="390" spans="1:11" s="39" customFormat="1" x14ac:dyDescent="0.25">
      <c r="A390" s="278" t="s">
        <v>789</v>
      </c>
      <c r="B390" s="592">
        <v>5163</v>
      </c>
      <c r="C390" s="259">
        <v>1</v>
      </c>
      <c r="D390" s="279" t="s">
        <v>1061</v>
      </c>
      <c r="E390" s="233" t="s">
        <v>1059</v>
      </c>
      <c r="F390" s="231" t="s">
        <v>1064</v>
      </c>
      <c r="G390" s="49"/>
      <c r="H390" s="234">
        <v>100000</v>
      </c>
      <c r="I390" s="222">
        <v>100000</v>
      </c>
      <c r="J390" s="463">
        <v>100000</v>
      </c>
      <c r="K390" s="312"/>
    </row>
    <row r="391" spans="1:11" s="39" customFormat="1" x14ac:dyDescent="0.25">
      <c r="A391" s="278" t="s">
        <v>789</v>
      </c>
      <c r="B391" s="592">
        <v>5362</v>
      </c>
      <c r="C391" s="259">
        <v>1</v>
      </c>
      <c r="D391" s="279" t="s">
        <v>1062</v>
      </c>
      <c r="E391" s="233" t="s">
        <v>1060</v>
      </c>
      <c r="F391" s="231" t="s">
        <v>1064</v>
      </c>
      <c r="G391" s="49"/>
      <c r="H391" s="234">
        <v>400000</v>
      </c>
      <c r="I391" s="222">
        <v>400000</v>
      </c>
      <c r="J391" s="463">
        <v>400000</v>
      </c>
      <c r="K391" s="312"/>
    </row>
    <row r="392" spans="1:11" s="39" customFormat="1" x14ac:dyDescent="0.25">
      <c r="A392" s="134"/>
      <c r="B392" s="285"/>
      <c r="C392" s="277"/>
      <c r="D392" s="135"/>
      <c r="E392" s="251" t="s">
        <v>1063</v>
      </c>
      <c r="F392" s="253"/>
      <c r="G392" s="266">
        <f>SUM(J378:J391)</f>
        <v>16307500</v>
      </c>
      <c r="H392" s="252"/>
      <c r="I392" s="265"/>
      <c r="J392" s="515"/>
      <c r="K392" s="312"/>
    </row>
    <row r="393" spans="1:11" s="39" customFormat="1" x14ac:dyDescent="0.25">
      <c r="A393" s="134"/>
      <c r="B393" s="285"/>
      <c r="C393" s="277"/>
      <c r="D393" s="135"/>
      <c r="E393" s="48"/>
      <c r="F393" s="229"/>
      <c r="G393" s="49"/>
      <c r="H393" s="49"/>
      <c r="I393" s="267"/>
      <c r="J393" s="511"/>
      <c r="K393" s="312"/>
    </row>
    <row r="394" spans="1:11" s="39" customFormat="1" x14ac:dyDescent="0.25">
      <c r="A394" s="173" t="s">
        <v>562</v>
      </c>
      <c r="B394" s="173" t="s">
        <v>563</v>
      </c>
      <c r="C394" s="173" t="s">
        <v>436</v>
      </c>
      <c r="D394" s="173" t="s">
        <v>27</v>
      </c>
      <c r="E394" s="18" t="s">
        <v>88</v>
      </c>
      <c r="F394" s="18"/>
      <c r="G394" s="235">
        <f>SUM(J395:J414)</f>
        <v>7849000</v>
      </c>
      <c r="H394" s="47"/>
      <c r="I394" s="274"/>
      <c r="J394" s="509"/>
      <c r="K394" s="312"/>
    </row>
    <row r="395" spans="1:11" s="39" customFormat="1" x14ac:dyDescent="0.25">
      <c r="A395" s="280" t="s">
        <v>789</v>
      </c>
      <c r="B395" s="593" t="s">
        <v>790</v>
      </c>
      <c r="C395" s="259">
        <v>1</v>
      </c>
      <c r="D395" s="281" t="s">
        <v>791</v>
      </c>
      <c r="E395" s="281" t="s">
        <v>550</v>
      </c>
      <c r="F395" s="231" t="s">
        <v>1069</v>
      </c>
      <c r="G395" s="49"/>
      <c r="H395" s="282">
        <v>5600</v>
      </c>
      <c r="I395" s="282">
        <v>5600</v>
      </c>
      <c r="J395" s="505">
        <v>5600</v>
      </c>
      <c r="K395" s="312"/>
    </row>
    <row r="396" spans="1:11" s="39" customFormat="1" x14ac:dyDescent="0.25">
      <c r="A396" s="226" t="s">
        <v>789</v>
      </c>
      <c r="B396" s="284" t="s">
        <v>806</v>
      </c>
      <c r="C396" s="259">
        <v>1</v>
      </c>
      <c r="D396" s="227" t="s">
        <v>807</v>
      </c>
      <c r="E396" s="227" t="s">
        <v>2</v>
      </c>
      <c r="F396" s="231" t="s">
        <v>1069</v>
      </c>
      <c r="G396" s="49"/>
      <c r="H396" s="232">
        <v>25000</v>
      </c>
      <c r="I396" s="232">
        <v>25000</v>
      </c>
      <c r="J396" s="505">
        <v>25000</v>
      </c>
      <c r="K396" s="312"/>
    </row>
    <row r="397" spans="1:11" s="39" customFormat="1" x14ac:dyDescent="0.25">
      <c r="A397" s="226" t="s">
        <v>789</v>
      </c>
      <c r="B397" s="284" t="s">
        <v>792</v>
      </c>
      <c r="C397" s="259">
        <v>1</v>
      </c>
      <c r="D397" s="227" t="s">
        <v>793</v>
      </c>
      <c r="E397" s="227" t="s">
        <v>551</v>
      </c>
      <c r="F397" s="231" t="s">
        <v>1069</v>
      </c>
      <c r="G397" s="49"/>
      <c r="H397" s="232">
        <v>2400</v>
      </c>
      <c r="I397" s="232">
        <v>2400</v>
      </c>
      <c r="J397" s="505">
        <v>2400</v>
      </c>
      <c r="K397" s="312"/>
    </row>
    <row r="398" spans="1:11" s="39" customFormat="1" x14ac:dyDescent="0.25">
      <c r="A398" s="226" t="s">
        <v>789</v>
      </c>
      <c r="B398" s="284" t="s">
        <v>794</v>
      </c>
      <c r="C398" s="259">
        <v>1</v>
      </c>
      <c r="D398" s="227" t="s">
        <v>795</v>
      </c>
      <c r="E398" s="227" t="s">
        <v>1</v>
      </c>
      <c r="F398" s="231" t="s">
        <v>1069</v>
      </c>
      <c r="G398" s="49"/>
      <c r="H398" s="232">
        <v>6500</v>
      </c>
      <c r="I398" s="232">
        <v>2265</v>
      </c>
      <c r="J398" s="505">
        <v>6500</v>
      </c>
      <c r="K398" s="312"/>
    </row>
    <row r="399" spans="1:11" s="39" customFormat="1" x14ac:dyDescent="0.25">
      <c r="A399" s="226" t="s">
        <v>789</v>
      </c>
      <c r="B399" s="284" t="s">
        <v>796</v>
      </c>
      <c r="C399" s="259">
        <v>1</v>
      </c>
      <c r="D399" s="227" t="s">
        <v>1065</v>
      </c>
      <c r="E399" s="227" t="s">
        <v>1066</v>
      </c>
      <c r="F399" s="231" t="s">
        <v>1069</v>
      </c>
      <c r="G399" s="49"/>
      <c r="H399" s="232">
        <v>500</v>
      </c>
      <c r="I399" s="232">
        <v>500</v>
      </c>
      <c r="J399" s="505">
        <v>500</v>
      </c>
      <c r="K399" s="312"/>
    </row>
    <row r="400" spans="1:11" s="39" customFormat="1" x14ac:dyDescent="0.25">
      <c r="A400" s="134"/>
      <c r="B400" s="285"/>
      <c r="C400" s="277"/>
      <c r="D400" s="135"/>
      <c r="E400" s="251" t="s">
        <v>1067</v>
      </c>
      <c r="F400" s="253"/>
      <c r="G400" s="266">
        <f>SUM(J395:J399)</f>
        <v>40000</v>
      </c>
      <c r="H400" s="252"/>
      <c r="I400" s="265"/>
      <c r="J400" s="515"/>
      <c r="K400" s="312"/>
    </row>
    <row r="401" spans="1:11" s="39" customFormat="1" x14ac:dyDescent="0.25">
      <c r="A401" s="134"/>
      <c r="B401" s="285"/>
      <c r="C401" s="277"/>
      <c r="D401" s="135"/>
      <c r="E401" s="48"/>
      <c r="F401" s="229"/>
      <c r="G401" s="49"/>
      <c r="H401" s="49"/>
      <c r="I401" s="267"/>
      <c r="J401" s="511"/>
      <c r="K401" s="312"/>
    </row>
    <row r="402" spans="1:11" s="39" customFormat="1" x14ac:dyDescent="0.25">
      <c r="A402" s="40"/>
      <c r="B402" s="7"/>
      <c r="C402" s="240"/>
      <c r="D402" s="40"/>
      <c r="E402" s="84" t="s">
        <v>21</v>
      </c>
      <c r="F402" s="84"/>
      <c r="G402" s="89">
        <f>SUM(J305:J399)</f>
        <v>211723646</v>
      </c>
      <c r="H402" s="89"/>
      <c r="I402" s="345"/>
      <c r="J402" s="513"/>
      <c r="K402" s="312"/>
    </row>
    <row r="403" spans="1:11" s="39" customFormat="1" x14ac:dyDescent="0.25">
      <c r="A403" s="134"/>
      <c r="B403" s="285"/>
      <c r="C403" s="277"/>
      <c r="D403" s="135"/>
      <c r="E403" s="48"/>
      <c r="F403" s="229"/>
      <c r="G403" s="49"/>
      <c r="H403" s="49"/>
      <c r="I403" s="267"/>
      <c r="J403" s="511"/>
      <c r="K403" s="312"/>
    </row>
    <row r="404" spans="1:11" s="39" customFormat="1" ht="13.8" x14ac:dyDescent="0.25">
      <c r="B404" s="101"/>
      <c r="C404" s="237"/>
      <c r="E404" s="82" t="s">
        <v>142</v>
      </c>
      <c r="F404" s="69"/>
      <c r="G404" s="88">
        <f>SUM(G405+G421+G444+G463)</f>
        <v>23363000</v>
      </c>
      <c r="H404" s="88"/>
      <c r="I404" s="535"/>
      <c r="J404" s="508"/>
      <c r="K404" s="312"/>
    </row>
    <row r="405" spans="1:11" s="39" customFormat="1" x14ac:dyDescent="0.25">
      <c r="A405" s="173" t="s">
        <v>562</v>
      </c>
      <c r="B405" s="173" t="s">
        <v>563</v>
      </c>
      <c r="C405" s="173" t="s">
        <v>436</v>
      </c>
      <c r="D405" s="173" t="s">
        <v>27</v>
      </c>
      <c r="E405" s="639" t="s">
        <v>1792</v>
      </c>
      <c r="F405" s="631"/>
      <c r="G405" s="640">
        <f>SUM(J405:J410)</f>
        <v>7782000</v>
      </c>
      <c r="H405" s="644"/>
      <c r="I405" s="641"/>
      <c r="J405" s="642"/>
      <c r="K405" s="312"/>
    </row>
    <row r="406" spans="1:11" s="39" customFormat="1" x14ac:dyDescent="0.25">
      <c r="A406" s="226" t="s">
        <v>789</v>
      </c>
      <c r="B406" s="284" t="s">
        <v>849</v>
      </c>
      <c r="C406" s="228">
        <v>1</v>
      </c>
      <c r="D406" s="227" t="s">
        <v>850</v>
      </c>
      <c r="E406" s="227" t="s">
        <v>113</v>
      </c>
      <c r="F406" s="231" t="s">
        <v>928</v>
      </c>
      <c r="G406" s="255"/>
      <c r="H406" s="547">
        <v>4578000</v>
      </c>
      <c r="I406" s="547">
        <v>4578000</v>
      </c>
      <c r="J406" s="620">
        <v>5789000</v>
      </c>
      <c r="K406" s="312"/>
    </row>
    <row r="407" spans="1:11" s="39" customFormat="1" x14ac:dyDescent="0.25">
      <c r="A407" s="226" t="s">
        <v>789</v>
      </c>
      <c r="B407" s="284" t="s">
        <v>853</v>
      </c>
      <c r="C407" s="228">
        <v>1</v>
      </c>
      <c r="D407" s="227" t="s">
        <v>854</v>
      </c>
      <c r="E407" s="227" t="s">
        <v>855</v>
      </c>
      <c r="F407" s="231" t="s">
        <v>928</v>
      </c>
      <c r="G407" s="255"/>
      <c r="H407" s="547">
        <v>1144000</v>
      </c>
      <c r="I407" s="547">
        <v>1144000</v>
      </c>
      <c r="J407" s="620">
        <v>1447000</v>
      </c>
      <c r="K407" s="312"/>
    </row>
    <row r="408" spans="1:11" s="39" customFormat="1" x14ac:dyDescent="0.25">
      <c r="A408" s="226" t="s">
        <v>789</v>
      </c>
      <c r="B408" s="284" t="s">
        <v>856</v>
      </c>
      <c r="C408" s="228">
        <v>1</v>
      </c>
      <c r="D408" s="227" t="s">
        <v>857</v>
      </c>
      <c r="E408" s="227" t="s">
        <v>115</v>
      </c>
      <c r="F408" s="231" t="s">
        <v>928</v>
      </c>
      <c r="G408" s="255"/>
      <c r="H408" s="547">
        <v>412000</v>
      </c>
      <c r="I408" s="547">
        <v>412000</v>
      </c>
      <c r="J408" s="620">
        <v>521000</v>
      </c>
      <c r="K408" s="312"/>
    </row>
    <row r="409" spans="1:11" s="39" customFormat="1" x14ac:dyDescent="0.25">
      <c r="A409" s="226" t="s">
        <v>789</v>
      </c>
      <c r="B409" s="284" t="s">
        <v>858</v>
      </c>
      <c r="C409" s="228">
        <v>1</v>
      </c>
      <c r="D409" s="227" t="s">
        <v>859</v>
      </c>
      <c r="E409" s="227" t="s">
        <v>116</v>
      </c>
      <c r="F409" s="231" t="s">
        <v>928</v>
      </c>
      <c r="G409" s="255"/>
      <c r="H409" s="547">
        <v>21200</v>
      </c>
      <c r="I409" s="547">
        <v>21200</v>
      </c>
      <c r="J409" s="620">
        <v>25000</v>
      </c>
      <c r="K409" s="312"/>
    </row>
    <row r="410" spans="1:11" s="39" customFormat="1" ht="13.8" x14ac:dyDescent="0.25">
      <c r="B410" s="101"/>
      <c r="C410" s="237"/>
      <c r="E410" s="16"/>
      <c r="F410" s="621"/>
      <c r="G410" s="622"/>
      <c r="H410" s="622"/>
      <c r="I410" s="623"/>
      <c r="J410" s="624"/>
      <c r="K410" s="312"/>
    </row>
    <row r="411" spans="1:11" s="39" customFormat="1" x14ac:dyDescent="0.25">
      <c r="A411" s="173" t="s">
        <v>562</v>
      </c>
      <c r="B411" s="173" t="s">
        <v>563</v>
      </c>
      <c r="C411" s="173" t="s">
        <v>436</v>
      </c>
      <c r="D411" s="173" t="s">
        <v>27</v>
      </c>
      <c r="E411" s="18" t="s">
        <v>88</v>
      </c>
      <c r="F411" s="18"/>
      <c r="G411" s="235">
        <f>SUM(J412:J420)</f>
        <v>1267000</v>
      </c>
      <c r="H411" s="47"/>
      <c r="I411" s="274"/>
      <c r="J411" s="509"/>
      <c r="K411" s="312"/>
    </row>
    <row r="412" spans="1:11" s="39" customFormat="1" x14ac:dyDescent="0.25">
      <c r="A412" s="226" t="s">
        <v>789</v>
      </c>
      <c r="B412" s="284" t="s">
        <v>790</v>
      </c>
      <c r="C412" s="259">
        <v>1</v>
      </c>
      <c r="D412" s="227" t="s">
        <v>791</v>
      </c>
      <c r="E412" s="227" t="s">
        <v>550</v>
      </c>
      <c r="F412" s="231" t="s">
        <v>1081</v>
      </c>
      <c r="G412" s="49"/>
      <c r="H412" s="232">
        <v>2000</v>
      </c>
      <c r="I412" s="232">
        <v>2000</v>
      </c>
      <c r="J412" s="505">
        <v>2000</v>
      </c>
      <c r="K412" s="312"/>
    </row>
    <row r="413" spans="1:11" s="39" customFormat="1" x14ac:dyDescent="0.25">
      <c r="A413" s="226" t="s">
        <v>789</v>
      </c>
      <c r="B413" s="284" t="s">
        <v>806</v>
      </c>
      <c r="C413" s="259">
        <v>1</v>
      </c>
      <c r="D413" s="227" t="s">
        <v>807</v>
      </c>
      <c r="E413" s="227" t="s">
        <v>2</v>
      </c>
      <c r="F413" s="231" t="s">
        <v>1081</v>
      </c>
      <c r="G413" s="49"/>
      <c r="H413" s="232">
        <v>15000</v>
      </c>
      <c r="I413" s="232">
        <v>15000</v>
      </c>
      <c r="J413" s="505">
        <v>15000</v>
      </c>
      <c r="K413" s="312"/>
    </row>
    <row r="414" spans="1:11" s="39" customFormat="1" x14ac:dyDescent="0.25">
      <c r="A414" s="226" t="s">
        <v>789</v>
      </c>
      <c r="B414" s="284" t="s">
        <v>808</v>
      </c>
      <c r="C414" s="259">
        <v>1</v>
      </c>
      <c r="D414" s="227" t="s">
        <v>809</v>
      </c>
      <c r="E414" s="227" t="s">
        <v>122</v>
      </c>
      <c r="F414" s="231" t="s">
        <v>1081</v>
      </c>
      <c r="G414" s="49"/>
      <c r="H414" s="232">
        <v>0</v>
      </c>
      <c r="I414" s="232">
        <v>10000</v>
      </c>
      <c r="J414" s="505">
        <v>10000</v>
      </c>
      <c r="K414" s="312"/>
    </row>
    <row r="415" spans="1:11" s="39" customFormat="1" x14ac:dyDescent="0.25">
      <c r="A415" s="226" t="s">
        <v>1071</v>
      </c>
      <c r="B415" s="284" t="s">
        <v>792</v>
      </c>
      <c r="C415" s="259">
        <v>1</v>
      </c>
      <c r="D415" s="227" t="s">
        <v>793</v>
      </c>
      <c r="E415" s="227" t="s">
        <v>551</v>
      </c>
      <c r="F415" s="231" t="s">
        <v>1081</v>
      </c>
      <c r="G415" s="49"/>
      <c r="H415" s="232">
        <v>2000000</v>
      </c>
      <c r="I415" s="232">
        <v>1980000</v>
      </c>
      <c r="J415" s="505">
        <v>900000</v>
      </c>
      <c r="K415" s="312"/>
    </row>
    <row r="416" spans="1:11" s="39" customFormat="1" x14ac:dyDescent="0.25">
      <c r="A416" s="226" t="s">
        <v>789</v>
      </c>
      <c r="B416" s="284" t="s">
        <v>810</v>
      </c>
      <c r="C416" s="259">
        <v>1</v>
      </c>
      <c r="D416" s="227" t="s">
        <v>811</v>
      </c>
      <c r="E416" s="227" t="s">
        <v>137</v>
      </c>
      <c r="F416" s="231" t="s">
        <v>1081</v>
      </c>
      <c r="G416" s="49"/>
      <c r="H416" s="232">
        <v>10000</v>
      </c>
      <c r="I416" s="232">
        <v>10000</v>
      </c>
      <c r="J416" s="505">
        <v>20000</v>
      </c>
      <c r="K416" s="312"/>
    </row>
    <row r="417" spans="1:11" s="39" customFormat="1" x14ac:dyDescent="0.25">
      <c r="A417" s="226" t="s">
        <v>789</v>
      </c>
      <c r="B417" s="284" t="s">
        <v>794</v>
      </c>
      <c r="C417" s="259">
        <v>1</v>
      </c>
      <c r="D417" s="227" t="s">
        <v>795</v>
      </c>
      <c r="E417" s="227" t="s">
        <v>1</v>
      </c>
      <c r="F417" s="231" t="s">
        <v>1081</v>
      </c>
      <c r="G417" s="49"/>
      <c r="H417" s="232">
        <v>5000</v>
      </c>
      <c r="I417" s="232">
        <v>25000</v>
      </c>
      <c r="J417" s="505">
        <v>20000</v>
      </c>
      <c r="K417" s="312"/>
    </row>
    <row r="418" spans="1:11" s="39" customFormat="1" x14ac:dyDescent="0.25">
      <c r="A418" s="226" t="s">
        <v>1072</v>
      </c>
      <c r="B418" s="284" t="s">
        <v>832</v>
      </c>
      <c r="C418" s="259">
        <v>1</v>
      </c>
      <c r="D418" s="227" t="s">
        <v>1073</v>
      </c>
      <c r="E418" s="227" t="s">
        <v>1074</v>
      </c>
      <c r="F418" s="231" t="s">
        <v>1081</v>
      </c>
      <c r="G418" s="49"/>
      <c r="H418" s="232">
        <v>100000</v>
      </c>
      <c r="I418" s="232">
        <v>100000</v>
      </c>
      <c r="J418" s="505">
        <v>100000</v>
      </c>
      <c r="K418" s="312"/>
    </row>
    <row r="419" spans="1:11" s="39" customFormat="1" x14ac:dyDescent="0.25">
      <c r="A419" s="226" t="s">
        <v>1075</v>
      </c>
      <c r="B419" s="284" t="s">
        <v>835</v>
      </c>
      <c r="C419" s="259">
        <v>1</v>
      </c>
      <c r="D419" s="227" t="s">
        <v>1076</v>
      </c>
      <c r="E419" s="227" t="s">
        <v>1077</v>
      </c>
      <c r="F419" s="231" t="s">
        <v>1081</v>
      </c>
      <c r="G419" s="49"/>
      <c r="H419" s="232">
        <v>100000</v>
      </c>
      <c r="I419" s="232">
        <v>90000</v>
      </c>
      <c r="J419" s="505">
        <v>100000</v>
      </c>
      <c r="K419" s="312"/>
    </row>
    <row r="420" spans="1:11" s="39" customFormat="1" x14ac:dyDescent="0.25">
      <c r="A420" s="226" t="s">
        <v>1071</v>
      </c>
      <c r="B420" s="284" t="s">
        <v>835</v>
      </c>
      <c r="C420" s="259">
        <v>1</v>
      </c>
      <c r="D420" s="227" t="s">
        <v>1078</v>
      </c>
      <c r="E420" s="227" t="s">
        <v>1079</v>
      </c>
      <c r="F420" s="231" t="s">
        <v>1081</v>
      </c>
      <c r="G420" s="49"/>
      <c r="H420" s="232">
        <v>100000</v>
      </c>
      <c r="I420" s="232">
        <v>100000</v>
      </c>
      <c r="J420" s="505">
        <v>100000</v>
      </c>
      <c r="K420" s="312"/>
    </row>
    <row r="421" spans="1:11" s="39" customFormat="1" x14ac:dyDescent="0.25">
      <c r="A421" s="134"/>
      <c r="B421" s="285"/>
      <c r="C421" s="277"/>
      <c r="D421" s="135"/>
      <c r="E421" s="251" t="s">
        <v>1080</v>
      </c>
      <c r="F421" s="253"/>
      <c r="G421" s="266">
        <f>SUM(J412:J420)</f>
        <v>1267000</v>
      </c>
      <c r="H421" s="252"/>
      <c r="I421" s="265"/>
      <c r="J421" s="515"/>
      <c r="K421" s="312"/>
    </row>
    <row r="422" spans="1:11" s="39" customFormat="1" x14ac:dyDescent="0.25">
      <c r="A422" s="134"/>
      <c r="B422" s="285"/>
      <c r="C422" s="277"/>
      <c r="D422" s="135"/>
      <c r="E422" s="48"/>
      <c r="F422" s="229"/>
      <c r="G422" s="49"/>
      <c r="H422" s="255"/>
      <c r="I422" s="537"/>
      <c r="J422" s="517"/>
      <c r="K422" s="312"/>
    </row>
    <row r="423" spans="1:11" s="39" customFormat="1" x14ac:dyDescent="0.25">
      <c r="A423" s="173" t="s">
        <v>562</v>
      </c>
      <c r="B423" s="173" t="s">
        <v>563</v>
      </c>
      <c r="C423" s="173" t="s">
        <v>436</v>
      </c>
      <c r="D423" s="173" t="s">
        <v>27</v>
      </c>
      <c r="E423" s="18" t="s">
        <v>88</v>
      </c>
      <c r="F423" s="18"/>
      <c r="G423" s="47">
        <f>SUM(J424:J440)</f>
        <v>3430000</v>
      </c>
      <c r="H423" s="47"/>
      <c r="I423" s="274"/>
      <c r="J423" s="509"/>
      <c r="K423" s="312"/>
    </row>
    <row r="424" spans="1:11" s="39" customFormat="1" x14ac:dyDescent="0.25">
      <c r="A424" s="226" t="s">
        <v>789</v>
      </c>
      <c r="B424" s="284" t="s">
        <v>851</v>
      </c>
      <c r="C424" s="259">
        <v>1</v>
      </c>
      <c r="D424" s="227" t="s">
        <v>1082</v>
      </c>
      <c r="E424" s="227" t="s">
        <v>1765</v>
      </c>
      <c r="F424" s="231" t="s">
        <v>1109</v>
      </c>
      <c r="G424" s="49"/>
      <c r="H424" s="232">
        <v>3000000</v>
      </c>
      <c r="I424" s="232">
        <v>211519</v>
      </c>
      <c r="J424" s="505">
        <v>600000</v>
      </c>
      <c r="K424" s="312"/>
    </row>
    <row r="425" spans="1:11" s="39" customFormat="1" x14ac:dyDescent="0.25">
      <c r="A425" s="226" t="s">
        <v>789</v>
      </c>
      <c r="B425" s="284" t="s">
        <v>790</v>
      </c>
      <c r="C425" s="259">
        <v>1</v>
      </c>
      <c r="D425" s="227" t="s">
        <v>791</v>
      </c>
      <c r="E425" s="227" t="s">
        <v>550</v>
      </c>
      <c r="F425" s="231" t="s">
        <v>1109</v>
      </c>
      <c r="G425" s="49"/>
      <c r="H425" s="232">
        <v>10000</v>
      </c>
      <c r="I425" s="232">
        <v>10000</v>
      </c>
      <c r="J425" s="505">
        <v>10000</v>
      </c>
      <c r="K425" s="312"/>
    </row>
    <row r="426" spans="1:11" s="39" customFormat="1" x14ac:dyDescent="0.25">
      <c r="A426" s="226" t="s">
        <v>789</v>
      </c>
      <c r="B426" s="284" t="s">
        <v>806</v>
      </c>
      <c r="C426" s="259">
        <v>1</v>
      </c>
      <c r="D426" s="227" t="s">
        <v>807</v>
      </c>
      <c r="E426" s="227" t="s">
        <v>2</v>
      </c>
      <c r="F426" s="231" t="s">
        <v>1109</v>
      </c>
      <c r="G426" s="49"/>
      <c r="H426" s="232">
        <v>25000</v>
      </c>
      <c r="I426" s="232">
        <v>25000</v>
      </c>
      <c r="J426" s="505">
        <v>45000</v>
      </c>
      <c r="K426" s="312"/>
    </row>
    <row r="427" spans="1:11" s="39" customFormat="1" x14ac:dyDescent="0.25">
      <c r="A427" s="226" t="s">
        <v>1083</v>
      </c>
      <c r="B427" s="284" t="s">
        <v>808</v>
      </c>
      <c r="C427" s="259">
        <v>1</v>
      </c>
      <c r="D427" s="227" t="s">
        <v>1084</v>
      </c>
      <c r="E427" s="227" t="s">
        <v>1085</v>
      </c>
      <c r="F427" s="231" t="s">
        <v>1109</v>
      </c>
      <c r="G427" s="49"/>
      <c r="H427" s="232">
        <v>200000</v>
      </c>
      <c r="I427" s="232">
        <v>200000</v>
      </c>
      <c r="J427" s="505">
        <v>100000</v>
      </c>
      <c r="K427" s="312"/>
    </row>
    <row r="428" spans="1:11" s="39" customFormat="1" x14ac:dyDescent="0.25">
      <c r="A428" s="226" t="s">
        <v>789</v>
      </c>
      <c r="B428" s="284" t="s">
        <v>808</v>
      </c>
      <c r="C428" s="259">
        <v>1</v>
      </c>
      <c r="D428" s="227" t="s">
        <v>809</v>
      </c>
      <c r="E428" s="227" t="s">
        <v>1800</v>
      </c>
      <c r="F428" s="231" t="s">
        <v>1109</v>
      </c>
      <c r="G428" s="49"/>
      <c r="H428" s="232">
        <v>0</v>
      </c>
      <c r="I428" s="232">
        <v>0</v>
      </c>
      <c r="J428" s="505">
        <v>120000</v>
      </c>
      <c r="K428" s="312"/>
    </row>
    <row r="429" spans="1:11" s="39" customFormat="1" x14ac:dyDescent="0.25">
      <c r="A429" s="226" t="s">
        <v>789</v>
      </c>
      <c r="B429" s="284" t="s">
        <v>792</v>
      </c>
      <c r="C429" s="259">
        <v>1</v>
      </c>
      <c r="D429" s="227" t="s">
        <v>793</v>
      </c>
      <c r="E429" s="227" t="s">
        <v>551</v>
      </c>
      <c r="F429" s="231" t="s">
        <v>1109</v>
      </c>
      <c r="G429" s="49"/>
      <c r="H429" s="232">
        <v>300000</v>
      </c>
      <c r="I429" s="232">
        <v>300000</v>
      </c>
      <c r="J429" s="505">
        <v>300000</v>
      </c>
      <c r="K429" s="312"/>
    </row>
    <row r="430" spans="1:11" s="39" customFormat="1" x14ac:dyDescent="0.25">
      <c r="A430" s="226" t="s">
        <v>789</v>
      </c>
      <c r="B430" s="284" t="s">
        <v>810</v>
      </c>
      <c r="C430" s="259">
        <v>1</v>
      </c>
      <c r="D430" s="227" t="s">
        <v>811</v>
      </c>
      <c r="E430" s="227" t="s">
        <v>137</v>
      </c>
      <c r="F430" s="231" t="s">
        <v>1109</v>
      </c>
      <c r="G430" s="49"/>
      <c r="H430" s="232">
        <v>30000</v>
      </c>
      <c r="I430" s="232">
        <v>30000</v>
      </c>
      <c r="J430" s="505">
        <v>15000</v>
      </c>
      <c r="K430" s="312"/>
    </row>
    <row r="431" spans="1:11" s="39" customFormat="1" x14ac:dyDescent="0.25">
      <c r="A431" s="226" t="s">
        <v>789</v>
      </c>
      <c r="B431" s="284" t="s">
        <v>812</v>
      </c>
      <c r="C431" s="259">
        <v>1</v>
      </c>
      <c r="D431" s="227" t="s">
        <v>1086</v>
      </c>
      <c r="E431" s="227" t="s">
        <v>1087</v>
      </c>
      <c r="F431" s="231" t="s">
        <v>1109</v>
      </c>
      <c r="G431" s="49"/>
      <c r="H431" s="232">
        <v>150000</v>
      </c>
      <c r="I431" s="232">
        <v>650000</v>
      </c>
      <c r="J431" s="505">
        <v>450000</v>
      </c>
      <c r="K431" s="312"/>
    </row>
    <row r="432" spans="1:11" s="39" customFormat="1" x14ac:dyDescent="0.25">
      <c r="A432" s="226" t="s">
        <v>1088</v>
      </c>
      <c r="B432" s="284" t="s">
        <v>815</v>
      </c>
      <c r="C432" s="259">
        <v>1</v>
      </c>
      <c r="D432" s="227" t="s">
        <v>1089</v>
      </c>
      <c r="E432" s="227" t="s">
        <v>1090</v>
      </c>
      <c r="F432" s="231" t="s">
        <v>1109</v>
      </c>
      <c r="G432" s="49"/>
      <c r="H432" s="232">
        <v>25000</v>
      </c>
      <c r="I432" s="232">
        <v>25000</v>
      </c>
      <c r="J432" s="505">
        <v>25000</v>
      </c>
      <c r="K432" s="312"/>
    </row>
    <row r="433" spans="1:11" s="39" customFormat="1" x14ac:dyDescent="0.25">
      <c r="A433" s="226" t="s">
        <v>1091</v>
      </c>
      <c r="B433" s="284" t="s">
        <v>815</v>
      </c>
      <c r="C433" s="259">
        <v>1</v>
      </c>
      <c r="D433" s="227" t="s">
        <v>1092</v>
      </c>
      <c r="E433" s="227" t="s">
        <v>1093</v>
      </c>
      <c r="F433" s="231" t="s">
        <v>1109</v>
      </c>
      <c r="G433" s="49"/>
      <c r="H433" s="232">
        <v>15000</v>
      </c>
      <c r="I433" s="232">
        <v>15000</v>
      </c>
      <c r="J433" s="505">
        <v>15000</v>
      </c>
      <c r="K433" s="312"/>
    </row>
    <row r="434" spans="1:11" s="39" customFormat="1" x14ac:dyDescent="0.25">
      <c r="A434" s="226" t="s">
        <v>1083</v>
      </c>
      <c r="B434" s="284" t="s">
        <v>815</v>
      </c>
      <c r="C434" s="259">
        <v>1</v>
      </c>
      <c r="D434" s="227" t="s">
        <v>1094</v>
      </c>
      <c r="E434" s="227" t="s">
        <v>1095</v>
      </c>
      <c r="F434" s="231" t="s">
        <v>1109</v>
      </c>
      <c r="G434" s="49"/>
      <c r="H434" s="232">
        <v>100000</v>
      </c>
      <c r="I434" s="232">
        <v>100000</v>
      </c>
      <c r="J434" s="505">
        <v>100000</v>
      </c>
      <c r="K434" s="312"/>
    </row>
    <row r="435" spans="1:11" s="39" customFormat="1" x14ac:dyDescent="0.25">
      <c r="A435" s="226" t="s">
        <v>789</v>
      </c>
      <c r="B435" s="284" t="s">
        <v>815</v>
      </c>
      <c r="C435" s="259">
        <v>1</v>
      </c>
      <c r="D435" s="227" t="s">
        <v>820</v>
      </c>
      <c r="E435" s="227" t="s">
        <v>22</v>
      </c>
      <c r="F435" s="231" t="s">
        <v>1109</v>
      </c>
      <c r="G435" s="49"/>
      <c r="H435" s="232">
        <v>700000</v>
      </c>
      <c r="I435" s="232">
        <v>674000</v>
      </c>
      <c r="J435" s="505">
        <v>750000</v>
      </c>
      <c r="K435" s="312"/>
    </row>
    <row r="436" spans="1:11" s="39" customFormat="1" x14ac:dyDescent="0.25">
      <c r="A436" s="226" t="s">
        <v>789</v>
      </c>
      <c r="B436" s="284" t="s">
        <v>815</v>
      </c>
      <c r="C436" s="259">
        <v>1</v>
      </c>
      <c r="D436" s="227" t="s">
        <v>1096</v>
      </c>
      <c r="E436" s="227" t="s">
        <v>1097</v>
      </c>
      <c r="F436" s="231" t="s">
        <v>1109</v>
      </c>
      <c r="G436" s="49"/>
      <c r="H436" s="232">
        <v>200000</v>
      </c>
      <c r="I436" s="232">
        <v>200000</v>
      </c>
      <c r="J436" s="505">
        <v>200000</v>
      </c>
      <c r="K436" s="312"/>
    </row>
    <row r="437" spans="1:11" s="39" customFormat="1" x14ac:dyDescent="0.25">
      <c r="A437" s="226" t="s">
        <v>789</v>
      </c>
      <c r="B437" s="284" t="s">
        <v>794</v>
      </c>
      <c r="C437" s="259">
        <v>1</v>
      </c>
      <c r="D437" s="227" t="s">
        <v>795</v>
      </c>
      <c r="E437" s="227" t="s">
        <v>1</v>
      </c>
      <c r="F437" s="231" t="s">
        <v>1109</v>
      </c>
      <c r="G437" s="49"/>
      <c r="H437" s="232">
        <v>10000</v>
      </c>
      <c r="I437" s="232">
        <v>10000</v>
      </c>
      <c r="J437" s="505">
        <v>20000</v>
      </c>
      <c r="K437" s="312"/>
    </row>
    <row r="438" spans="1:11" s="39" customFormat="1" x14ac:dyDescent="0.25">
      <c r="A438" s="226" t="s">
        <v>789</v>
      </c>
      <c r="B438" s="284" t="s">
        <v>827</v>
      </c>
      <c r="C438" s="259">
        <v>1</v>
      </c>
      <c r="D438" s="227" t="s">
        <v>828</v>
      </c>
      <c r="E438" s="227" t="s">
        <v>102</v>
      </c>
      <c r="F438" s="231" t="s">
        <v>1109</v>
      </c>
      <c r="G438" s="49"/>
      <c r="H438" s="232">
        <v>40000</v>
      </c>
      <c r="I438" s="232">
        <v>78063</v>
      </c>
      <c r="J438" s="505">
        <v>70000</v>
      </c>
      <c r="K438" s="312"/>
    </row>
    <row r="439" spans="1:11" s="39" customFormat="1" x14ac:dyDescent="0.25">
      <c r="A439" s="226" t="s">
        <v>789</v>
      </c>
      <c r="B439" s="284" t="s">
        <v>1098</v>
      </c>
      <c r="C439" s="259">
        <v>1</v>
      </c>
      <c r="D439" s="227" t="s">
        <v>1099</v>
      </c>
      <c r="E439" s="227" t="s">
        <v>139</v>
      </c>
      <c r="F439" s="231" t="s">
        <v>1109</v>
      </c>
      <c r="G439" s="49"/>
      <c r="H439" s="232">
        <v>25000</v>
      </c>
      <c r="I439" s="232">
        <v>25000</v>
      </c>
      <c r="J439" s="505">
        <v>10000</v>
      </c>
      <c r="K439" s="312"/>
    </row>
    <row r="440" spans="1:11" s="39" customFormat="1" x14ac:dyDescent="0.25">
      <c r="A440" s="226" t="s">
        <v>837</v>
      </c>
      <c r="B440" s="284" t="s">
        <v>838</v>
      </c>
      <c r="C440" s="228">
        <v>1</v>
      </c>
      <c r="D440" s="227" t="s">
        <v>839</v>
      </c>
      <c r="E440" s="499" t="s">
        <v>1764</v>
      </c>
      <c r="F440" s="231" t="s">
        <v>1109</v>
      </c>
      <c r="G440" s="264"/>
      <c r="H440" s="234">
        <v>0</v>
      </c>
      <c r="I440" s="234">
        <v>0</v>
      </c>
      <c r="J440" s="505">
        <v>600000</v>
      </c>
      <c r="K440" s="312"/>
    </row>
    <row r="441" spans="1:11" s="39" customFormat="1" x14ac:dyDescent="0.25">
      <c r="A441" s="134"/>
      <c r="B441" s="285"/>
      <c r="C441" s="277"/>
      <c r="D441" s="135"/>
      <c r="E441" s="257" t="s">
        <v>89</v>
      </c>
      <c r="F441" s="261"/>
      <c r="G441" s="258">
        <f>SUM(J442:J443)</f>
        <v>650000</v>
      </c>
      <c r="H441" s="258"/>
      <c r="I441" s="275"/>
      <c r="J441" s="516"/>
      <c r="K441" s="312"/>
    </row>
    <row r="442" spans="1:11" s="39" customFormat="1" x14ac:dyDescent="0.25">
      <c r="A442" s="226" t="s">
        <v>937</v>
      </c>
      <c r="B442" s="284" t="s">
        <v>1100</v>
      </c>
      <c r="C442" s="259">
        <v>1</v>
      </c>
      <c r="D442" s="227" t="s">
        <v>1101</v>
      </c>
      <c r="E442" s="227" t="s">
        <v>1102</v>
      </c>
      <c r="F442" s="231" t="s">
        <v>1109</v>
      </c>
      <c r="G442" s="49"/>
      <c r="H442" s="232">
        <v>0</v>
      </c>
      <c r="I442" s="232">
        <v>500000</v>
      </c>
      <c r="J442" s="505">
        <v>600000</v>
      </c>
      <c r="K442" s="312"/>
    </row>
    <row r="443" spans="1:11" s="39" customFormat="1" x14ac:dyDescent="0.25">
      <c r="A443" s="226" t="s">
        <v>937</v>
      </c>
      <c r="B443" s="284" t="s">
        <v>1100</v>
      </c>
      <c r="C443" s="259">
        <v>1</v>
      </c>
      <c r="D443" s="227" t="s">
        <v>1103</v>
      </c>
      <c r="E443" s="227" t="s">
        <v>1104</v>
      </c>
      <c r="F443" s="231" t="s">
        <v>1109</v>
      </c>
      <c r="G443" s="49"/>
      <c r="H443" s="232">
        <v>0</v>
      </c>
      <c r="I443" s="232">
        <v>50000</v>
      </c>
      <c r="J443" s="505">
        <v>50000</v>
      </c>
      <c r="K443" s="312"/>
    </row>
    <row r="444" spans="1:11" s="39" customFormat="1" x14ac:dyDescent="0.25">
      <c r="A444" s="134"/>
      <c r="B444" s="285"/>
      <c r="C444" s="277"/>
      <c r="D444" s="135"/>
      <c r="E444" s="251" t="s">
        <v>1108</v>
      </c>
      <c r="F444" s="253"/>
      <c r="G444" s="266">
        <f>SUM(J424:J443)</f>
        <v>4080000</v>
      </c>
      <c r="H444" s="252"/>
      <c r="I444" s="265"/>
      <c r="J444" s="515"/>
      <c r="K444" s="312"/>
    </row>
    <row r="445" spans="1:11" s="39" customFormat="1" x14ac:dyDescent="0.25">
      <c r="A445" s="134"/>
      <c r="B445" s="285"/>
      <c r="C445" s="277"/>
      <c r="D445" s="135"/>
      <c r="E445" s="48"/>
      <c r="F445" s="229"/>
      <c r="G445" s="49"/>
      <c r="H445" s="255"/>
      <c r="I445" s="537"/>
      <c r="J445" s="517"/>
      <c r="K445" s="312"/>
    </row>
    <row r="446" spans="1:11" s="39" customFormat="1" x14ac:dyDescent="0.25">
      <c r="A446" s="173" t="s">
        <v>562</v>
      </c>
      <c r="B446" s="173" t="s">
        <v>563</v>
      </c>
      <c r="C446" s="173" t="s">
        <v>436</v>
      </c>
      <c r="D446" s="173" t="s">
        <v>27</v>
      </c>
      <c r="E446" s="18" t="s">
        <v>88</v>
      </c>
      <c r="F446" s="18"/>
      <c r="G446" s="235">
        <f>SUM(J447:J458)</f>
        <v>5234000</v>
      </c>
      <c r="H446" s="47"/>
      <c r="I446" s="274"/>
      <c r="J446" s="509"/>
      <c r="K446" s="312"/>
    </row>
    <row r="447" spans="1:11" s="39" customFormat="1" x14ac:dyDescent="0.25">
      <c r="A447" s="226" t="s">
        <v>789</v>
      </c>
      <c r="B447" s="284" t="s">
        <v>790</v>
      </c>
      <c r="C447" s="259">
        <v>1</v>
      </c>
      <c r="D447" s="227" t="s">
        <v>791</v>
      </c>
      <c r="E447" s="227" t="s">
        <v>550</v>
      </c>
      <c r="F447" s="231" t="s">
        <v>1115</v>
      </c>
      <c r="G447" s="49"/>
      <c r="H447" s="232">
        <v>0</v>
      </c>
      <c r="I447" s="232">
        <v>0</v>
      </c>
      <c r="J447" s="505">
        <v>10000</v>
      </c>
      <c r="K447" s="312"/>
    </row>
    <row r="448" spans="1:11" s="39" customFormat="1" x14ac:dyDescent="0.25">
      <c r="A448" s="226" t="s">
        <v>789</v>
      </c>
      <c r="B448" s="284" t="s">
        <v>806</v>
      </c>
      <c r="C448" s="259">
        <v>1</v>
      </c>
      <c r="D448" s="227" t="s">
        <v>807</v>
      </c>
      <c r="E448" s="227" t="s">
        <v>2</v>
      </c>
      <c r="F448" s="231" t="s">
        <v>1115</v>
      </c>
      <c r="G448" s="49"/>
      <c r="H448" s="232">
        <v>0</v>
      </c>
      <c r="I448" s="232">
        <v>0</v>
      </c>
      <c r="J448" s="505">
        <v>29000</v>
      </c>
      <c r="K448" s="312"/>
    </row>
    <row r="449" spans="1:11" s="39" customFormat="1" x14ac:dyDescent="0.25">
      <c r="A449" s="226" t="s">
        <v>1071</v>
      </c>
      <c r="B449" s="284" t="s">
        <v>792</v>
      </c>
      <c r="C449" s="259">
        <v>1</v>
      </c>
      <c r="D449" s="227" t="s">
        <v>793</v>
      </c>
      <c r="E449" s="227" t="s">
        <v>551</v>
      </c>
      <c r="F449" s="231" t="s">
        <v>1115</v>
      </c>
      <c r="G449" s="49"/>
      <c r="H449" s="232">
        <v>0</v>
      </c>
      <c r="I449" s="232">
        <v>0</v>
      </c>
      <c r="J449" s="505">
        <v>50000</v>
      </c>
      <c r="K449" s="312"/>
    </row>
    <row r="450" spans="1:11" s="39" customFormat="1" x14ac:dyDescent="0.25">
      <c r="A450" s="226" t="s">
        <v>789</v>
      </c>
      <c r="B450" s="284" t="s">
        <v>810</v>
      </c>
      <c r="C450" s="259">
        <v>1</v>
      </c>
      <c r="D450" s="227" t="s">
        <v>811</v>
      </c>
      <c r="E450" s="227" t="s">
        <v>137</v>
      </c>
      <c r="F450" s="231" t="s">
        <v>1115</v>
      </c>
      <c r="G450" s="49"/>
      <c r="H450" s="232">
        <v>0</v>
      </c>
      <c r="I450" s="232">
        <v>0</v>
      </c>
      <c r="J450" s="505">
        <v>15000</v>
      </c>
      <c r="K450" s="312"/>
    </row>
    <row r="451" spans="1:11" s="39" customFormat="1" x14ac:dyDescent="0.25">
      <c r="A451" s="226" t="s">
        <v>789</v>
      </c>
      <c r="B451" s="284" t="s">
        <v>794</v>
      </c>
      <c r="C451" s="259">
        <v>1</v>
      </c>
      <c r="D451" s="227" t="s">
        <v>795</v>
      </c>
      <c r="E451" s="227" t="s">
        <v>1</v>
      </c>
      <c r="F451" s="231" t="s">
        <v>1115</v>
      </c>
      <c r="G451" s="49"/>
      <c r="H451" s="232">
        <v>0</v>
      </c>
      <c r="I451" s="232">
        <v>0</v>
      </c>
      <c r="J451" s="505">
        <v>15000</v>
      </c>
      <c r="K451" s="312"/>
    </row>
    <row r="452" spans="1:11" s="39" customFormat="1" x14ac:dyDescent="0.25">
      <c r="A452" s="226" t="s">
        <v>789</v>
      </c>
      <c r="B452" s="284" t="s">
        <v>812</v>
      </c>
      <c r="C452" s="259">
        <v>1</v>
      </c>
      <c r="D452" s="227" t="s">
        <v>1086</v>
      </c>
      <c r="E452" s="227" t="s">
        <v>1110</v>
      </c>
      <c r="F452" s="231" t="s">
        <v>1115</v>
      </c>
      <c r="G452" s="49"/>
      <c r="H452" s="232">
        <v>0</v>
      </c>
      <c r="I452" s="232">
        <v>0</v>
      </c>
      <c r="J452" s="505">
        <v>70000</v>
      </c>
      <c r="K452" s="312"/>
    </row>
    <row r="453" spans="1:11" s="39" customFormat="1" x14ac:dyDescent="0.25">
      <c r="A453" s="226" t="s">
        <v>789</v>
      </c>
      <c r="B453" s="284" t="s">
        <v>815</v>
      </c>
      <c r="C453" s="259">
        <v>1</v>
      </c>
      <c r="D453" s="227" t="s">
        <v>820</v>
      </c>
      <c r="E453" s="227" t="s">
        <v>22</v>
      </c>
      <c r="F453" s="231" t="s">
        <v>1115</v>
      </c>
      <c r="G453" s="49"/>
      <c r="H453" s="232">
        <v>0</v>
      </c>
      <c r="I453" s="232">
        <v>0</v>
      </c>
      <c r="J453" s="505">
        <v>80000</v>
      </c>
      <c r="K453" s="312"/>
    </row>
    <row r="454" spans="1:11" s="39" customFormat="1" x14ac:dyDescent="0.25">
      <c r="A454" s="226" t="s">
        <v>789</v>
      </c>
      <c r="B454" s="284" t="s">
        <v>1098</v>
      </c>
      <c r="C454" s="259">
        <v>1</v>
      </c>
      <c r="D454" s="227" t="s">
        <v>1099</v>
      </c>
      <c r="E454" s="227" t="s">
        <v>139</v>
      </c>
      <c r="F454" s="231" t="s">
        <v>1115</v>
      </c>
      <c r="G454" s="49"/>
      <c r="H454" s="232">
        <v>0</v>
      </c>
      <c r="I454" s="232">
        <v>0</v>
      </c>
      <c r="J454" s="505">
        <v>15000</v>
      </c>
      <c r="K454" s="312"/>
    </row>
    <row r="455" spans="1:11" s="39" customFormat="1" x14ac:dyDescent="0.25">
      <c r="A455" s="226" t="s">
        <v>789</v>
      </c>
      <c r="B455" s="287">
        <v>5169</v>
      </c>
      <c r="C455" s="259">
        <v>1</v>
      </c>
      <c r="D455" s="279" t="s">
        <v>1816</v>
      </c>
      <c r="E455" s="263" t="s">
        <v>1111</v>
      </c>
      <c r="F455" s="231" t="s">
        <v>1115</v>
      </c>
      <c r="G455" s="49"/>
      <c r="H455" s="232">
        <v>0</v>
      </c>
      <c r="I455" s="232">
        <v>0</v>
      </c>
      <c r="J455" s="505">
        <v>100000</v>
      </c>
      <c r="K455" s="312"/>
    </row>
    <row r="456" spans="1:11" s="39" customFormat="1" x14ac:dyDescent="0.25">
      <c r="A456" s="226" t="s">
        <v>789</v>
      </c>
      <c r="B456" s="287" t="s">
        <v>792</v>
      </c>
      <c r="C456" s="259">
        <v>1</v>
      </c>
      <c r="D456" s="279" t="s">
        <v>793</v>
      </c>
      <c r="E456" s="227" t="s">
        <v>551</v>
      </c>
      <c r="F456" s="231" t="s">
        <v>1115</v>
      </c>
      <c r="G456" s="49"/>
      <c r="H456" s="232">
        <v>0</v>
      </c>
      <c r="I456" s="232">
        <v>0</v>
      </c>
      <c r="J456" s="505">
        <v>850000</v>
      </c>
      <c r="K456" s="312"/>
    </row>
    <row r="457" spans="1:11" s="39" customFormat="1" x14ac:dyDescent="0.25">
      <c r="A457" s="226" t="s">
        <v>789</v>
      </c>
      <c r="B457" s="287" t="s">
        <v>815</v>
      </c>
      <c r="C457" s="259">
        <v>1</v>
      </c>
      <c r="D457" s="279" t="s">
        <v>1817</v>
      </c>
      <c r="E457" s="263" t="s">
        <v>1112</v>
      </c>
      <c r="F457" s="231" t="s">
        <v>1115</v>
      </c>
      <c r="G457" s="49"/>
      <c r="H457" s="232">
        <v>0</v>
      </c>
      <c r="I457" s="232">
        <v>0</v>
      </c>
      <c r="J457" s="505">
        <v>2000000</v>
      </c>
      <c r="K457" s="312"/>
    </row>
    <row r="458" spans="1:11" s="39" customFormat="1" x14ac:dyDescent="0.25">
      <c r="A458" s="226" t="s">
        <v>789</v>
      </c>
      <c r="B458" s="287" t="s">
        <v>792</v>
      </c>
      <c r="C458" s="259">
        <v>1</v>
      </c>
      <c r="D458" s="279" t="s">
        <v>1818</v>
      </c>
      <c r="E458" s="263" t="s">
        <v>1708</v>
      </c>
      <c r="F458" s="231" t="s">
        <v>1115</v>
      </c>
      <c r="G458" s="49"/>
      <c r="H458" s="232">
        <v>0</v>
      </c>
      <c r="I458" s="232">
        <v>0</v>
      </c>
      <c r="J458" s="505">
        <v>2000000</v>
      </c>
      <c r="K458" s="312"/>
    </row>
    <row r="459" spans="1:11" s="39" customFormat="1" x14ac:dyDescent="0.25">
      <c r="A459" s="134"/>
      <c r="B459" s="285"/>
      <c r="C459" s="277"/>
      <c r="D459" s="368"/>
      <c r="E459" s="257" t="s">
        <v>89</v>
      </c>
      <c r="F459" s="261"/>
      <c r="G459" s="258">
        <f>SUM(J460:J462)</f>
        <v>5000000</v>
      </c>
      <c r="H459" s="258"/>
      <c r="I459" s="275"/>
      <c r="J459" s="516"/>
      <c r="K459" s="312"/>
    </row>
    <row r="460" spans="1:11" s="39" customFormat="1" x14ac:dyDescent="0.25">
      <c r="A460" s="226" t="s">
        <v>789</v>
      </c>
      <c r="B460" s="288">
        <v>6121</v>
      </c>
      <c r="C460" s="259">
        <v>1</v>
      </c>
      <c r="D460" s="279" t="s">
        <v>1820</v>
      </c>
      <c r="E460" s="198" t="s">
        <v>1819</v>
      </c>
      <c r="F460" s="231" t="s">
        <v>1115</v>
      </c>
      <c r="G460" s="49"/>
      <c r="H460" s="200">
        <v>0</v>
      </c>
      <c r="I460" s="290">
        <v>0</v>
      </c>
      <c r="J460" s="505">
        <v>500000</v>
      </c>
      <c r="K460" s="312"/>
    </row>
    <row r="461" spans="1:11" s="39" customFormat="1" x14ac:dyDescent="0.25">
      <c r="A461" s="226" t="s">
        <v>789</v>
      </c>
      <c r="B461" s="288">
        <v>6121</v>
      </c>
      <c r="C461" s="259">
        <v>1</v>
      </c>
      <c r="D461" s="279" t="s">
        <v>1817</v>
      </c>
      <c r="E461" s="198" t="s">
        <v>1112</v>
      </c>
      <c r="F461" s="231" t="s">
        <v>1115</v>
      </c>
      <c r="G461" s="49"/>
      <c r="H461" s="200">
        <v>0</v>
      </c>
      <c r="I461" s="290">
        <v>0</v>
      </c>
      <c r="J461" s="505">
        <v>4000000</v>
      </c>
      <c r="K461" s="312"/>
    </row>
    <row r="462" spans="1:11" s="39" customFormat="1" x14ac:dyDescent="0.25">
      <c r="A462" s="226" t="s">
        <v>789</v>
      </c>
      <c r="B462" s="288">
        <v>6121</v>
      </c>
      <c r="C462" s="259">
        <v>1</v>
      </c>
      <c r="D462" s="279" t="s">
        <v>1821</v>
      </c>
      <c r="E462" s="198" t="s">
        <v>1113</v>
      </c>
      <c r="F462" s="231" t="s">
        <v>1115</v>
      </c>
      <c r="G462" s="49"/>
      <c r="H462" s="200">
        <v>0</v>
      </c>
      <c r="I462" s="290">
        <v>0</v>
      </c>
      <c r="J462" s="505">
        <v>500000</v>
      </c>
      <c r="K462" s="312"/>
    </row>
    <row r="463" spans="1:11" s="39" customFormat="1" x14ac:dyDescent="0.25">
      <c r="A463" s="134"/>
      <c r="B463" s="285"/>
      <c r="C463" s="277"/>
      <c r="D463" s="135"/>
      <c r="E463" s="251" t="s">
        <v>1114</v>
      </c>
      <c r="F463" s="253"/>
      <c r="G463" s="266">
        <f>SUM(J447:J462)</f>
        <v>10234000</v>
      </c>
      <c r="H463" s="252"/>
      <c r="I463" s="265"/>
      <c r="J463" s="515"/>
      <c r="K463" s="312"/>
    </row>
    <row r="464" spans="1:11" s="39" customFormat="1" x14ac:dyDescent="0.25">
      <c r="A464" s="134"/>
      <c r="B464" s="285"/>
      <c r="C464" s="277"/>
      <c r="D464" s="135"/>
      <c r="E464" s="84" t="s">
        <v>1794</v>
      </c>
      <c r="F464" s="84"/>
      <c r="G464" s="89">
        <f>SUM(J406:J462)</f>
        <v>23363000</v>
      </c>
      <c r="H464" s="89"/>
      <c r="I464" s="345"/>
      <c r="J464" s="513"/>
      <c r="K464" s="312"/>
    </row>
    <row r="465" spans="1:11" s="39" customFormat="1" x14ac:dyDescent="0.25">
      <c r="A465" s="134"/>
      <c r="B465" s="285"/>
      <c r="C465" s="277"/>
      <c r="D465" s="135"/>
      <c r="E465" s="48"/>
      <c r="F465" s="229"/>
      <c r="G465" s="49"/>
      <c r="H465" s="255"/>
      <c r="I465" s="537"/>
      <c r="J465" s="517"/>
      <c r="K465" s="312"/>
    </row>
    <row r="466" spans="1:11" s="39" customFormat="1" ht="13.8" x14ac:dyDescent="0.25">
      <c r="B466" s="101"/>
      <c r="C466" s="237"/>
      <c r="E466" s="82" t="s">
        <v>179</v>
      </c>
      <c r="F466" s="69"/>
      <c r="G466" s="88">
        <f>SUM(G467+G473+G485)</f>
        <v>15504000</v>
      </c>
      <c r="H466" s="88"/>
      <c r="I466" s="535"/>
      <c r="J466" s="508"/>
      <c r="K466" s="312"/>
    </row>
    <row r="467" spans="1:11" s="39" customFormat="1" x14ac:dyDescent="0.25">
      <c r="A467" s="173" t="s">
        <v>562</v>
      </c>
      <c r="B467" s="173" t="s">
        <v>563</v>
      </c>
      <c r="C467" s="173" t="s">
        <v>436</v>
      </c>
      <c r="D467" s="173" t="s">
        <v>27</v>
      </c>
      <c r="E467" s="639" t="s">
        <v>1792</v>
      </c>
      <c r="F467" s="631"/>
      <c r="G467" s="640">
        <f>SUM(J467:J472)</f>
        <v>6985000</v>
      </c>
      <c r="H467" s="644"/>
      <c r="I467" s="641"/>
      <c r="J467" s="642"/>
      <c r="K467" s="312"/>
    </row>
    <row r="468" spans="1:11" s="39" customFormat="1" x14ac:dyDescent="0.25">
      <c r="A468" s="226" t="s">
        <v>789</v>
      </c>
      <c r="B468" s="284" t="s">
        <v>849</v>
      </c>
      <c r="C468" s="228">
        <v>1</v>
      </c>
      <c r="D468" s="227" t="s">
        <v>850</v>
      </c>
      <c r="E468" s="227" t="s">
        <v>113</v>
      </c>
      <c r="F468" s="231" t="s">
        <v>928</v>
      </c>
      <c r="G468" s="255"/>
      <c r="H468" s="547">
        <v>4552000</v>
      </c>
      <c r="I468" s="547">
        <v>4552000</v>
      </c>
      <c r="J468" s="620">
        <v>5196000</v>
      </c>
      <c r="K468" s="312"/>
    </row>
    <row r="469" spans="1:11" s="39" customFormat="1" x14ac:dyDescent="0.25">
      <c r="A469" s="226" t="s">
        <v>789</v>
      </c>
      <c r="B469" s="284" t="s">
        <v>853</v>
      </c>
      <c r="C469" s="228">
        <v>1</v>
      </c>
      <c r="D469" s="227" t="s">
        <v>854</v>
      </c>
      <c r="E469" s="227" t="s">
        <v>855</v>
      </c>
      <c r="F469" s="231" t="s">
        <v>928</v>
      </c>
      <c r="G469" s="255"/>
      <c r="H469" s="547">
        <v>1138000</v>
      </c>
      <c r="I469" s="547">
        <v>1138000</v>
      </c>
      <c r="J469" s="620">
        <v>1299000</v>
      </c>
      <c r="K469" s="312"/>
    </row>
    <row r="470" spans="1:11" s="39" customFormat="1" x14ac:dyDescent="0.25">
      <c r="A470" s="226" t="s">
        <v>789</v>
      </c>
      <c r="B470" s="284" t="s">
        <v>856</v>
      </c>
      <c r="C470" s="228">
        <v>1</v>
      </c>
      <c r="D470" s="227" t="s">
        <v>857</v>
      </c>
      <c r="E470" s="227" t="s">
        <v>115</v>
      </c>
      <c r="F470" s="231" t="s">
        <v>928</v>
      </c>
      <c r="G470" s="255"/>
      <c r="H470" s="547">
        <v>409000</v>
      </c>
      <c r="I470" s="547">
        <v>409000</v>
      </c>
      <c r="J470" s="620">
        <v>467000</v>
      </c>
      <c r="K470" s="312"/>
    </row>
    <row r="471" spans="1:11" s="39" customFormat="1" x14ac:dyDescent="0.25">
      <c r="A471" s="226" t="s">
        <v>789</v>
      </c>
      <c r="B471" s="284" t="s">
        <v>858</v>
      </c>
      <c r="C471" s="228">
        <v>1</v>
      </c>
      <c r="D471" s="227" t="s">
        <v>859</v>
      </c>
      <c r="E471" s="227" t="s">
        <v>116</v>
      </c>
      <c r="F471" s="231" t="s">
        <v>928</v>
      </c>
      <c r="G471" s="255"/>
      <c r="H471" s="547">
        <v>20560</v>
      </c>
      <c r="I471" s="547">
        <v>20560</v>
      </c>
      <c r="J471" s="620">
        <v>23000</v>
      </c>
      <c r="K471" s="312"/>
    </row>
    <row r="472" spans="1:11" s="39" customFormat="1" ht="13.8" x14ac:dyDescent="0.25">
      <c r="B472" s="101"/>
      <c r="C472" s="237"/>
      <c r="E472" s="16"/>
      <c r="F472" s="621"/>
      <c r="G472" s="622"/>
      <c r="H472" s="622"/>
      <c r="I472" s="623"/>
      <c r="J472" s="624"/>
      <c r="K472" s="312"/>
    </row>
    <row r="473" spans="1:11" s="39" customFormat="1" x14ac:dyDescent="0.25">
      <c r="A473" s="173" t="s">
        <v>562</v>
      </c>
      <c r="B473" s="173" t="s">
        <v>563</v>
      </c>
      <c r="C473" s="173" t="s">
        <v>436</v>
      </c>
      <c r="D473" s="173" t="s">
        <v>27</v>
      </c>
      <c r="E473" s="18" t="s">
        <v>88</v>
      </c>
      <c r="F473" s="18"/>
      <c r="G473" s="235">
        <f>SUM(J474:J484)</f>
        <v>2219000</v>
      </c>
      <c r="H473" s="47"/>
      <c r="I473" s="274"/>
      <c r="J473" s="509"/>
      <c r="K473" s="312"/>
    </row>
    <row r="474" spans="1:11" s="39" customFormat="1" x14ac:dyDescent="0.25">
      <c r="A474" s="226" t="s">
        <v>789</v>
      </c>
      <c r="B474" s="284" t="s">
        <v>790</v>
      </c>
      <c r="C474" s="259">
        <v>1</v>
      </c>
      <c r="D474" s="227" t="s">
        <v>791</v>
      </c>
      <c r="E474" s="227" t="s">
        <v>550</v>
      </c>
      <c r="F474" s="231" t="s">
        <v>1138</v>
      </c>
      <c r="G474" s="49"/>
      <c r="H474" s="232">
        <v>5000</v>
      </c>
      <c r="I474" s="232">
        <v>5000</v>
      </c>
      <c r="J474" s="505">
        <v>5000</v>
      </c>
      <c r="K474" s="312"/>
    </row>
    <row r="475" spans="1:11" s="39" customFormat="1" x14ac:dyDescent="0.25">
      <c r="A475" s="226" t="s">
        <v>789</v>
      </c>
      <c r="B475" s="284" t="s">
        <v>806</v>
      </c>
      <c r="C475" s="259">
        <v>1</v>
      </c>
      <c r="D475" s="227" t="s">
        <v>807</v>
      </c>
      <c r="E475" s="227" t="s">
        <v>2</v>
      </c>
      <c r="F475" s="231" t="s">
        <v>1138</v>
      </c>
      <c r="G475" s="49"/>
      <c r="H475" s="232">
        <v>5000</v>
      </c>
      <c r="I475" s="232">
        <v>5000</v>
      </c>
      <c r="J475" s="505">
        <v>5000</v>
      </c>
      <c r="K475" s="312"/>
    </row>
    <row r="476" spans="1:11" s="39" customFormat="1" x14ac:dyDescent="0.25">
      <c r="A476" s="226" t="s">
        <v>1116</v>
      </c>
      <c r="B476" s="284" t="s">
        <v>792</v>
      </c>
      <c r="C476" s="259">
        <v>1</v>
      </c>
      <c r="D476" s="227" t="s">
        <v>1117</v>
      </c>
      <c r="E476" s="227" t="s">
        <v>183</v>
      </c>
      <c r="F476" s="231" t="s">
        <v>1138</v>
      </c>
      <c r="G476" s="49"/>
      <c r="H476" s="232">
        <v>0</v>
      </c>
      <c r="I476" s="232">
        <v>200000</v>
      </c>
      <c r="J476" s="505">
        <v>400000</v>
      </c>
      <c r="K476" s="312"/>
    </row>
    <row r="477" spans="1:11" s="39" customFormat="1" x14ac:dyDescent="0.25">
      <c r="A477" s="226" t="s">
        <v>1116</v>
      </c>
      <c r="B477" s="284" t="s">
        <v>812</v>
      </c>
      <c r="C477" s="259">
        <v>1</v>
      </c>
      <c r="D477" s="227" t="s">
        <v>813</v>
      </c>
      <c r="E477" s="227" t="s">
        <v>138</v>
      </c>
      <c r="F477" s="231" t="s">
        <v>1138</v>
      </c>
      <c r="G477" s="49"/>
      <c r="H477" s="232">
        <v>0</v>
      </c>
      <c r="I477" s="232">
        <v>1797</v>
      </c>
      <c r="J477" s="505">
        <v>5000</v>
      </c>
      <c r="K477" s="312"/>
    </row>
    <row r="478" spans="1:11" s="39" customFormat="1" x14ac:dyDescent="0.25">
      <c r="A478" s="226" t="s">
        <v>1116</v>
      </c>
      <c r="B478" s="284" t="s">
        <v>815</v>
      </c>
      <c r="C478" s="259">
        <v>1</v>
      </c>
      <c r="D478" s="227" t="s">
        <v>820</v>
      </c>
      <c r="E478" s="227" t="s">
        <v>22</v>
      </c>
      <c r="F478" s="231" t="s">
        <v>1138</v>
      </c>
      <c r="G478" s="49"/>
      <c r="H478" s="232">
        <v>120000</v>
      </c>
      <c r="I478" s="232">
        <v>119849</v>
      </c>
      <c r="J478" s="505">
        <v>500000</v>
      </c>
      <c r="K478" s="312"/>
    </row>
    <row r="479" spans="1:11" s="39" customFormat="1" x14ac:dyDescent="0.25">
      <c r="A479" s="226" t="s">
        <v>1116</v>
      </c>
      <c r="B479" s="284" t="s">
        <v>815</v>
      </c>
      <c r="C479" s="259">
        <v>1</v>
      </c>
      <c r="D479" s="227" t="s">
        <v>1118</v>
      </c>
      <c r="E479" s="227" t="s">
        <v>1119</v>
      </c>
      <c r="F479" s="231" t="s">
        <v>1138</v>
      </c>
      <c r="G479" s="49"/>
      <c r="H479" s="232">
        <v>484000</v>
      </c>
      <c r="I479" s="232">
        <v>484000</v>
      </c>
      <c r="J479" s="505">
        <v>484000</v>
      </c>
      <c r="K479" s="312"/>
    </row>
    <row r="480" spans="1:11" s="39" customFormat="1" x14ac:dyDescent="0.25">
      <c r="A480" s="226" t="s">
        <v>1116</v>
      </c>
      <c r="B480" s="284" t="s">
        <v>815</v>
      </c>
      <c r="C480" s="259">
        <v>1</v>
      </c>
      <c r="D480" s="227" t="s">
        <v>1120</v>
      </c>
      <c r="E480" s="227" t="s">
        <v>182</v>
      </c>
      <c r="F480" s="231" t="s">
        <v>1138</v>
      </c>
      <c r="G480" s="49"/>
      <c r="H480" s="232">
        <v>300000</v>
      </c>
      <c r="I480" s="232">
        <v>218354</v>
      </c>
      <c r="J480" s="505">
        <v>400000</v>
      </c>
      <c r="K480" s="312"/>
    </row>
    <row r="481" spans="1:11" s="39" customFormat="1" x14ac:dyDescent="0.25">
      <c r="A481" s="278" t="s">
        <v>1116</v>
      </c>
      <c r="B481" s="286" t="s">
        <v>794</v>
      </c>
      <c r="C481" s="259">
        <v>1</v>
      </c>
      <c r="D481" s="233" t="s">
        <v>795</v>
      </c>
      <c r="E481" s="233" t="s">
        <v>1</v>
      </c>
      <c r="F481" s="231" t="s">
        <v>1138</v>
      </c>
      <c r="G481" s="49"/>
      <c r="H481" s="234">
        <v>12000</v>
      </c>
      <c r="I481" s="222">
        <v>12000</v>
      </c>
      <c r="J481" s="505">
        <v>15000</v>
      </c>
      <c r="K481" s="312"/>
    </row>
    <row r="482" spans="1:11" s="39" customFormat="1" x14ac:dyDescent="0.25">
      <c r="A482" s="278" t="s">
        <v>1116</v>
      </c>
      <c r="B482" s="286" t="s">
        <v>827</v>
      </c>
      <c r="C482" s="259">
        <v>1</v>
      </c>
      <c r="D482" s="233" t="s">
        <v>828</v>
      </c>
      <c r="E482" s="233" t="s">
        <v>102</v>
      </c>
      <c r="F482" s="231" t="s">
        <v>1138</v>
      </c>
      <c r="G482" s="49"/>
      <c r="H482" s="234">
        <v>5000</v>
      </c>
      <c r="I482" s="222">
        <v>5000</v>
      </c>
      <c r="J482" s="505">
        <v>5000</v>
      </c>
      <c r="K482" s="312"/>
    </row>
    <row r="483" spans="1:11" s="39" customFormat="1" x14ac:dyDescent="0.25">
      <c r="A483" s="226" t="s">
        <v>789</v>
      </c>
      <c r="B483" s="284" t="s">
        <v>815</v>
      </c>
      <c r="C483" s="259">
        <v>1</v>
      </c>
      <c r="D483" s="279" t="s">
        <v>1822</v>
      </c>
      <c r="E483" s="198" t="s">
        <v>1122</v>
      </c>
      <c r="F483" s="231" t="s">
        <v>1138</v>
      </c>
      <c r="G483" s="49"/>
      <c r="H483" s="200">
        <v>0</v>
      </c>
      <c r="I483" s="290">
        <v>0</v>
      </c>
      <c r="J483" s="505">
        <v>300000</v>
      </c>
      <c r="K483" s="312"/>
    </row>
    <row r="484" spans="1:11" s="39" customFormat="1" x14ac:dyDescent="0.25">
      <c r="A484" s="226" t="s">
        <v>789</v>
      </c>
      <c r="B484" s="289">
        <v>5021</v>
      </c>
      <c r="C484" s="259">
        <v>1</v>
      </c>
      <c r="D484" s="227" t="s">
        <v>852</v>
      </c>
      <c r="E484" s="227" t="s">
        <v>1137</v>
      </c>
      <c r="F484" s="231" t="s">
        <v>1138</v>
      </c>
      <c r="G484" s="49"/>
      <c r="H484" s="234">
        <v>70000</v>
      </c>
      <c r="I484" s="222">
        <v>70000</v>
      </c>
      <c r="J484" s="505">
        <v>100000</v>
      </c>
      <c r="K484" s="312"/>
    </row>
    <row r="485" spans="1:11" s="39" customFormat="1" x14ac:dyDescent="0.25">
      <c r="B485" s="101"/>
      <c r="C485" s="237"/>
      <c r="E485" s="257" t="s">
        <v>89</v>
      </c>
      <c r="F485" s="261"/>
      <c r="G485" s="258">
        <f>SUM(J486:J493)</f>
        <v>6300000</v>
      </c>
      <c r="H485" s="258"/>
      <c r="I485" s="275"/>
      <c r="J485" s="516"/>
      <c r="K485" s="312"/>
    </row>
    <row r="486" spans="1:11" s="39" customFormat="1" x14ac:dyDescent="0.25">
      <c r="A486" s="278" t="s">
        <v>1116</v>
      </c>
      <c r="B486" s="286" t="s">
        <v>1123</v>
      </c>
      <c r="C486" s="259">
        <v>1</v>
      </c>
      <c r="D486" s="233" t="s">
        <v>1124</v>
      </c>
      <c r="E486" s="233" t="s">
        <v>1125</v>
      </c>
      <c r="F486" s="231" t="s">
        <v>1138</v>
      </c>
      <c r="G486" s="49"/>
      <c r="H486" s="234">
        <v>2880000</v>
      </c>
      <c r="I486" s="222">
        <v>1280000</v>
      </c>
      <c r="J486" s="505">
        <v>2400000</v>
      </c>
      <c r="K486" s="312"/>
    </row>
    <row r="487" spans="1:11" s="39" customFormat="1" x14ac:dyDescent="0.25">
      <c r="A487" s="226" t="s">
        <v>1116</v>
      </c>
      <c r="B487" s="284" t="s">
        <v>1123</v>
      </c>
      <c r="C487" s="259">
        <v>1</v>
      </c>
      <c r="D487" s="227" t="s">
        <v>1126</v>
      </c>
      <c r="E487" s="227" t="s">
        <v>1127</v>
      </c>
      <c r="F487" s="231" t="s">
        <v>1138</v>
      </c>
      <c r="G487" s="49"/>
      <c r="H487" s="232">
        <v>200000</v>
      </c>
      <c r="I487" s="232">
        <v>200000</v>
      </c>
      <c r="J487" s="505">
        <v>800000</v>
      </c>
      <c r="K487" s="312"/>
    </row>
    <row r="488" spans="1:11" s="39" customFormat="1" x14ac:dyDescent="0.25">
      <c r="A488" s="226" t="s">
        <v>1116</v>
      </c>
      <c r="B488" s="284" t="s">
        <v>1123</v>
      </c>
      <c r="C488" s="259">
        <v>1</v>
      </c>
      <c r="D488" s="227" t="s">
        <v>1128</v>
      </c>
      <c r="E488" s="227" t="s">
        <v>1129</v>
      </c>
      <c r="F488" s="231" t="s">
        <v>1138</v>
      </c>
      <c r="G488" s="49"/>
      <c r="H488" s="232">
        <v>200000</v>
      </c>
      <c r="I488" s="232">
        <v>200000</v>
      </c>
      <c r="J488" s="505">
        <v>1000000</v>
      </c>
      <c r="K488" s="312"/>
    </row>
    <row r="489" spans="1:11" s="39" customFormat="1" x14ac:dyDescent="0.25">
      <c r="A489" s="226" t="s">
        <v>1105</v>
      </c>
      <c r="B489" s="284" t="s">
        <v>1100</v>
      </c>
      <c r="C489" s="259">
        <v>1</v>
      </c>
      <c r="D489" s="227" t="s">
        <v>1130</v>
      </c>
      <c r="E489" s="227" t="s">
        <v>1131</v>
      </c>
      <c r="F489" s="231" t="s">
        <v>1138</v>
      </c>
      <c r="G489" s="49"/>
      <c r="H489" s="232">
        <v>200000</v>
      </c>
      <c r="I489" s="232">
        <v>112000</v>
      </c>
      <c r="J489" s="505">
        <v>200000</v>
      </c>
      <c r="K489" s="312"/>
    </row>
    <row r="490" spans="1:11" s="39" customFormat="1" x14ac:dyDescent="0.25">
      <c r="A490" s="226" t="s">
        <v>1105</v>
      </c>
      <c r="B490" s="284" t="s">
        <v>1100</v>
      </c>
      <c r="C490" s="259">
        <v>1</v>
      </c>
      <c r="D490" s="227" t="s">
        <v>1132</v>
      </c>
      <c r="E490" s="227" t="s">
        <v>1133</v>
      </c>
      <c r="F490" s="231" t="s">
        <v>1138</v>
      </c>
      <c r="G490" s="49"/>
      <c r="H490" s="232">
        <v>390000</v>
      </c>
      <c r="I490" s="232">
        <v>230000</v>
      </c>
      <c r="J490" s="505">
        <v>300000</v>
      </c>
      <c r="K490" s="312"/>
    </row>
    <row r="491" spans="1:11" s="39" customFormat="1" x14ac:dyDescent="0.25">
      <c r="A491" s="226" t="s">
        <v>1105</v>
      </c>
      <c r="B491" s="286" t="s">
        <v>1100</v>
      </c>
      <c r="C491" s="259">
        <v>1</v>
      </c>
      <c r="D491" s="279" t="s">
        <v>1823</v>
      </c>
      <c r="E491" s="233" t="s">
        <v>1134</v>
      </c>
      <c r="F491" s="231" t="s">
        <v>1138</v>
      </c>
      <c r="G491" s="49"/>
      <c r="H491" s="234">
        <v>0</v>
      </c>
      <c r="I491" s="222">
        <v>0</v>
      </c>
      <c r="J491" s="505">
        <v>1200000</v>
      </c>
      <c r="K491" s="312"/>
    </row>
    <row r="492" spans="1:11" s="39" customFormat="1" x14ac:dyDescent="0.25">
      <c r="A492" s="278" t="s">
        <v>1116</v>
      </c>
      <c r="B492" s="286" t="s">
        <v>1123</v>
      </c>
      <c r="C492" s="259">
        <v>1</v>
      </c>
      <c r="D492" s="279" t="s">
        <v>1824</v>
      </c>
      <c r="E492" s="233" t="s">
        <v>1135</v>
      </c>
      <c r="F492" s="231" t="s">
        <v>1138</v>
      </c>
      <c r="G492" s="49"/>
      <c r="H492" s="234">
        <v>0</v>
      </c>
      <c r="I492" s="222">
        <v>0</v>
      </c>
      <c r="J492" s="505">
        <v>200000</v>
      </c>
      <c r="K492" s="312"/>
    </row>
    <row r="493" spans="1:11" s="39" customFormat="1" x14ac:dyDescent="0.25">
      <c r="A493" s="278" t="s">
        <v>1116</v>
      </c>
      <c r="B493" s="286" t="s">
        <v>1123</v>
      </c>
      <c r="C493" s="259">
        <v>1</v>
      </c>
      <c r="D493" s="279" t="s">
        <v>1825</v>
      </c>
      <c r="E493" s="233" t="s">
        <v>1136</v>
      </c>
      <c r="F493" s="231" t="s">
        <v>1138</v>
      </c>
      <c r="G493" s="49"/>
      <c r="H493" s="234">
        <v>0</v>
      </c>
      <c r="I493" s="222">
        <v>0</v>
      </c>
      <c r="J493" s="505">
        <v>200000</v>
      </c>
      <c r="K493" s="312"/>
    </row>
    <row r="494" spans="1:11" s="39" customFormat="1" x14ac:dyDescent="0.25">
      <c r="B494" s="101"/>
      <c r="C494" s="237"/>
      <c r="E494" s="84" t="s">
        <v>1793</v>
      </c>
      <c r="F494" s="84"/>
      <c r="G494" s="89">
        <f>SUM(J468:J493)</f>
        <v>15504000</v>
      </c>
      <c r="H494" s="89"/>
      <c r="I494" s="345"/>
      <c r="J494" s="513"/>
      <c r="K494" s="312"/>
    </row>
    <row r="495" spans="1:11" s="39" customFormat="1" x14ac:dyDescent="0.25">
      <c r="B495" s="101"/>
      <c r="C495" s="237"/>
      <c r="E495" s="48"/>
      <c r="F495" s="229"/>
      <c r="G495" s="49"/>
      <c r="H495" s="49"/>
      <c r="I495" s="267"/>
      <c r="J495" s="511"/>
      <c r="K495" s="312"/>
    </row>
    <row r="496" spans="1:11" s="39" customFormat="1" ht="13.8" x14ac:dyDescent="0.25">
      <c r="B496" s="101"/>
      <c r="C496" s="237"/>
      <c r="E496" s="82" t="s">
        <v>180</v>
      </c>
      <c r="F496" s="69"/>
      <c r="G496" s="88">
        <f>SUM(G497+G503+G527)</f>
        <v>14654000</v>
      </c>
      <c r="H496" s="88"/>
      <c r="I496" s="535"/>
      <c r="J496" s="508"/>
      <c r="K496" s="312"/>
    </row>
    <row r="497" spans="1:11" s="39" customFormat="1" x14ac:dyDescent="0.25">
      <c r="A497" s="173" t="s">
        <v>562</v>
      </c>
      <c r="B497" s="173" t="s">
        <v>563</v>
      </c>
      <c r="C497" s="173" t="s">
        <v>436</v>
      </c>
      <c r="D497" s="173" t="s">
        <v>27</v>
      </c>
      <c r="E497" s="639" t="s">
        <v>1792</v>
      </c>
      <c r="F497" s="631"/>
      <c r="G497" s="640">
        <f>SUM(J497:J502)</f>
        <v>3205000</v>
      </c>
      <c r="H497" s="644"/>
      <c r="I497" s="641"/>
      <c r="J497" s="642"/>
      <c r="K497" s="312"/>
    </row>
    <row r="498" spans="1:11" s="39" customFormat="1" x14ac:dyDescent="0.25">
      <c r="A498" s="226" t="s">
        <v>789</v>
      </c>
      <c r="B498" s="284" t="s">
        <v>849</v>
      </c>
      <c r="C498" s="228">
        <v>1</v>
      </c>
      <c r="D498" s="227" t="s">
        <v>850</v>
      </c>
      <c r="E498" s="227" t="s">
        <v>113</v>
      </c>
      <c r="F498" s="231" t="s">
        <v>928</v>
      </c>
      <c r="G498" s="255"/>
      <c r="H498" s="547">
        <v>1128000</v>
      </c>
      <c r="I498" s="547">
        <v>1128000</v>
      </c>
      <c r="J498" s="620">
        <v>2384000</v>
      </c>
      <c r="K498" s="312"/>
    </row>
    <row r="499" spans="1:11" s="39" customFormat="1" x14ac:dyDescent="0.25">
      <c r="A499" s="226" t="s">
        <v>789</v>
      </c>
      <c r="B499" s="284" t="s">
        <v>853</v>
      </c>
      <c r="C499" s="228">
        <v>1</v>
      </c>
      <c r="D499" s="227" t="s">
        <v>854</v>
      </c>
      <c r="E499" s="227" t="s">
        <v>855</v>
      </c>
      <c r="F499" s="231" t="s">
        <v>928</v>
      </c>
      <c r="G499" s="255"/>
      <c r="H499" s="547">
        <v>282000</v>
      </c>
      <c r="I499" s="547">
        <v>282000</v>
      </c>
      <c r="J499" s="620">
        <v>596000</v>
      </c>
      <c r="K499" s="312"/>
    </row>
    <row r="500" spans="1:11" s="39" customFormat="1" x14ac:dyDescent="0.25">
      <c r="A500" s="226" t="s">
        <v>789</v>
      </c>
      <c r="B500" s="284" t="s">
        <v>856</v>
      </c>
      <c r="C500" s="228">
        <v>1</v>
      </c>
      <c r="D500" s="227" t="s">
        <v>857</v>
      </c>
      <c r="E500" s="227" t="s">
        <v>115</v>
      </c>
      <c r="F500" s="231" t="s">
        <v>928</v>
      </c>
      <c r="G500" s="255"/>
      <c r="H500" s="547">
        <v>101000</v>
      </c>
      <c r="I500" s="547">
        <v>101000</v>
      </c>
      <c r="J500" s="620">
        <v>214000</v>
      </c>
      <c r="K500" s="312"/>
    </row>
    <row r="501" spans="1:11" s="39" customFormat="1" x14ac:dyDescent="0.25">
      <c r="A501" s="226" t="s">
        <v>789</v>
      </c>
      <c r="B501" s="284" t="s">
        <v>858</v>
      </c>
      <c r="C501" s="228">
        <v>1</v>
      </c>
      <c r="D501" s="227" t="s">
        <v>859</v>
      </c>
      <c r="E501" s="227" t="s">
        <v>116</v>
      </c>
      <c r="F501" s="231" t="s">
        <v>928</v>
      </c>
      <c r="G501" s="255"/>
      <c r="H501" s="547">
        <v>6000</v>
      </c>
      <c r="I501" s="547">
        <v>6000</v>
      </c>
      <c r="J501" s="620">
        <v>11000</v>
      </c>
      <c r="K501" s="312"/>
    </row>
    <row r="502" spans="1:11" s="39" customFormat="1" ht="13.8" x14ac:dyDescent="0.25">
      <c r="B502" s="101"/>
      <c r="C502" s="237"/>
      <c r="E502" s="16"/>
      <c r="F502" s="621"/>
      <c r="G502" s="622"/>
      <c r="H502" s="622"/>
      <c r="I502" s="623"/>
      <c r="J502" s="624"/>
      <c r="K502" s="312"/>
    </row>
    <row r="503" spans="1:11" s="39" customFormat="1" x14ac:dyDescent="0.25">
      <c r="A503" s="173" t="s">
        <v>562</v>
      </c>
      <c r="B503" s="173" t="s">
        <v>563</v>
      </c>
      <c r="C503" s="173" t="s">
        <v>436</v>
      </c>
      <c r="D503" s="173" t="s">
        <v>27</v>
      </c>
      <c r="E503" s="18" t="s">
        <v>88</v>
      </c>
      <c r="F503" s="18"/>
      <c r="G503" s="235">
        <f>SUM(J504:J526)</f>
        <v>10449000</v>
      </c>
      <c r="H503" s="47"/>
      <c r="I503" s="274"/>
      <c r="J503" s="509"/>
      <c r="K503" s="312"/>
    </row>
    <row r="504" spans="1:11" s="39" customFormat="1" x14ac:dyDescent="0.25">
      <c r="A504" s="325" t="s">
        <v>789</v>
      </c>
      <c r="B504" s="349" t="s">
        <v>790</v>
      </c>
      <c r="C504" s="259">
        <v>1</v>
      </c>
      <c r="D504" s="326" t="s">
        <v>791</v>
      </c>
      <c r="E504" s="347" t="s">
        <v>550</v>
      </c>
      <c r="F504" s="231" t="s">
        <v>1139</v>
      </c>
      <c r="G504" s="49"/>
      <c r="H504" s="351">
        <v>2000</v>
      </c>
      <c r="I504" s="332">
        <v>6000</v>
      </c>
      <c r="J504" s="505">
        <v>6000</v>
      </c>
      <c r="K504" s="312"/>
    </row>
    <row r="505" spans="1:11" s="39" customFormat="1" x14ac:dyDescent="0.25">
      <c r="A505" s="325" t="s">
        <v>1224</v>
      </c>
      <c r="B505" s="350" t="s">
        <v>862</v>
      </c>
      <c r="C505" s="259">
        <v>1</v>
      </c>
      <c r="D505" s="326" t="s">
        <v>1542</v>
      </c>
      <c r="E505" s="347" t="s">
        <v>1543</v>
      </c>
      <c r="F505" s="231" t="s">
        <v>1139</v>
      </c>
      <c r="G505" s="49"/>
      <c r="H505" s="351">
        <v>50000</v>
      </c>
      <c r="I505" s="332">
        <v>78000</v>
      </c>
      <c r="J505" s="505">
        <v>300000</v>
      </c>
      <c r="K505" s="312"/>
    </row>
    <row r="506" spans="1:11" s="39" customFormat="1" x14ac:dyDescent="0.25">
      <c r="A506" s="325" t="s">
        <v>1071</v>
      </c>
      <c r="B506" s="350" t="s">
        <v>808</v>
      </c>
      <c r="C506" s="259">
        <v>1</v>
      </c>
      <c r="D506" s="326" t="s">
        <v>809</v>
      </c>
      <c r="E506" s="347" t="s">
        <v>122</v>
      </c>
      <c r="F506" s="231" t="s">
        <v>1139</v>
      </c>
      <c r="G506" s="49"/>
      <c r="H506" s="351">
        <v>0</v>
      </c>
      <c r="I506" s="332">
        <v>973182</v>
      </c>
      <c r="J506" s="505">
        <v>390000</v>
      </c>
      <c r="K506" s="312"/>
    </row>
    <row r="507" spans="1:11" s="39" customFormat="1" x14ac:dyDescent="0.25">
      <c r="A507" s="325" t="s">
        <v>789</v>
      </c>
      <c r="B507" s="350" t="s">
        <v>792</v>
      </c>
      <c r="C507" s="259">
        <v>1</v>
      </c>
      <c r="D507" s="326" t="s">
        <v>793</v>
      </c>
      <c r="E507" s="347" t="s">
        <v>551</v>
      </c>
      <c r="F507" s="231" t="s">
        <v>1139</v>
      </c>
      <c r="G507" s="49"/>
      <c r="H507" s="351">
        <v>20000</v>
      </c>
      <c r="I507" s="332">
        <v>20000</v>
      </c>
      <c r="J507" s="505">
        <v>30000</v>
      </c>
      <c r="K507" s="312"/>
    </row>
    <row r="508" spans="1:11" s="39" customFormat="1" x14ac:dyDescent="0.25">
      <c r="A508" s="325" t="s">
        <v>789</v>
      </c>
      <c r="B508" s="350" t="s">
        <v>810</v>
      </c>
      <c r="C508" s="259">
        <v>1</v>
      </c>
      <c r="D508" s="326" t="s">
        <v>811</v>
      </c>
      <c r="E508" s="347" t="s">
        <v>137</v>
      </c>
      <c r="F508" s="231" t="s">
        <v>1139</v>
      </c>
      <c r="G508" s="49"/>
      <c r="H508" s="351">
        <v>0</v>
      </c>
      <c r="I508" s="332">
        <v>16000</v>
      </c>
      <c r="J508" s="505">
        <v>16000</v>
      </c>
      <c r="K508" s="312"/>
    </row>
    <row r="509" spans="1:11" s="39" customFormat="1" x14ac:dyDescent="0.25">
      <c r="A509" s="325" t="s">
        <v>1017</v>
      </c>
      <c r="B509" s="350" t="s">
        <v>815</v>
      </c>
      <c r="C509" s="259">
        <v>1</v>
      </c>
      <c r="D509" s="326" t="s">
        <v>1544</v>
      </c>
      <c r="E509" s="347" t="s">
        <v>1545</v>
      </c>
      <c r="F509" s="231" t="s">
        <v>1139</v>
      </c>
      <c r="G509" s="49"/>
      <c r="H509" s="351">
        <v>130000</v>
      </c>
      <c r="I509" s="332">
        <v>130000</v>
      </c>
      <c r="J509" s="505">
        <v>130000</v>
      </c>
      <c r="K509" s="312"/>
    </row>
    <row r="510" spans="1:11" s="39" customFormat="1" x14ac:dyDescent="0.25">
      <c r="A510" s="325" t="s">
        <v>1556</v>
      </c>
      <c r="B510" s="348">
        <v>5139</v>
      </c>
      <c r="C510" s="259">
        <v>1</v>
      </c>
      <c r="D510" s="326" t="s">
        <v>1557</v>
      </c>
      <c r="E510" s="326" t="s">
        <v>1558</v>
      </c>
      <c r="F510" s="231" t="s">
        <v>1139</v>
      </c>
      <c r="G510" s="49"/>
      <c r="H510" s="331">
        <v>100000</v>
      </c>
      <c r="I510" s="332">
        <v>100000</v>
      </c>
      <c r="J510" s="505">
        <v>600000</v>
      </c>
      <c r="K510" s="312"/>
    </row>
    <row r="511" spans="1:11" s="39" customFormat="1" x14ac:dyDescent="0.25">
      <c r="A511" s="325" t="s">
        <v>1224</v>
      </c>
      <c r="B511" s="348">
        <v>5169</v>
      </c>
      <c r="C511" s="259">
        <v>1</v>
      </c>
      <c r="D511" s="279" t="s">
        <v>1826</v>
      </c>
      <c r="E511" s="326" t="s">
        <v>1722</v>
      </c>
      <c r="F511" s="231" t="s">
        <v>1139</v>
      </c>
      <c r="G511" s="49"/>
      <c r="H511" s="331">
        <v>0</v>
      </c>
      <c r="I511" s="332">
        <v>0</v>
      </c>
      <c r="J511" s="505">
        <v>1000000</v>
      </c>
      <c r="K511" s="312"/>
    </row>
    <row r="512" spans="1:11" s="39" customFormat="1" x14ac:dyDescent="0.25">
      <c r="A512" s="327" t="s">
        <v>1584</v>
      </c>
      <c r="B512" s="348">
        <v>5139</v>
      </c>
      <c r="C512" s="259">
        <v>1</v>
      </c>
      <c r="D512" s="279" t="s">
        <v>1827</v>
      </c>
      <c r="E512" s="326" t="s">
        <v>1559</v>
      </c>
      <c r="F512" s="231" t="s">
        <v>1139</v>
      </c>
      <c r="G512" s="49"/>
      <c r="H512" s="331">
        <v>0</v>
      </c>
      <c r="I512" s="332">
        <v>0</v>
      </c>
      <c r="J512" s="505">
        <v>150000</v>
      </c>
      <c r="K512" s="312"/>
    </row>
    <row r="513" spans="1:11" s="39" customFormat="1" x14ac:dyDescent="0.25">
      <c r="A513" s="325" t="s">
        <v>1322</v>
      </c>
      <c r="B513" s="349" t="s">
        <v>815</v>
      </c>
      <c r="C513" s="259">
        <v>1</v>
      </c>
      <c r="D513" s="326" t="s">
        <v>1560</v>
      </c>
      <c r="E513" s="326" t="s">
        <v>1561</v>
      </c>
      <c r="F513" s="231" t="s">
        <v>1139</v>
      </c>
      <c r="G513" s="49"/>
      <c r="H513" s="331">
        <v>2000000</v>
      </c>
      <c r="I513" s="332">
        <v>1000000</v>
      </c>
      <c r="J513" s="505">
        <v>1800000</v>
      </c>
      <c r="K513" s="312"/>
    </row>
    <row r="514" spans="1:11" s="39" customFormat="1" x14ac:dyDescent="0.25">
      <c r="A514" s="325" t="s">
        <v>1224</v>
      </c>
      <c r="B514" s="349" t="s">
        <v>815</v>
      </c>
      <c r="C514" s="259">
        <v>1</v>
      </c>
      <c r="D514" s="326" t="s">
        <v>1562</v>
      </c>
      <c r="E514" s="326" t="s">
        <v>1563</v>
      </c>
      <c r="F514" s="231" t="s">
        <v>1139</v>
      </c>
      <c r="G514" s="49"/>
      <c r="H514" s="331">
        <v>200000</v>
      </c>
      <c r="I514" s="332">
        <v>200000</v>
      </c>
      <c r="J514" s="505">
        <v>200000</v>
      </c>
      <c r="K514" s="312"/>
    </row>
    <row r="515" spans="1:11" s="39" customFormat="1" x14ac:dyDescent="0.25">
      <c r="A515" s="325" t="s">
        <v>1224</v>
      </c>
      <c r="B515" s="349" t="s">
        <v>815</v>
      </c>
      <c r="C515" s="259">
        <v>1</v>
      </c>
      <c r="D515" s="326" t="s">
        <v>1564</v>
      </c>
      <c r="E515" s="326" t="s">
        <v>1565</v>
      </c>
      <c r="F515" s="231" t="s">
        <v>1139</v>
      </c>
      <c r="G515" s="49"/>
      <c r="H515" s="331">
        <v>300000</v>
      </c>
      <c r="I515" s="332">
        <v>300000</v>
      </c>
      <c r="J515" s="505">
        <v>700000</v>
      </c>
      <c r="K515" s="312"/>
    </row>
    <row r="516" spans="1:11" s="39" customFormat="1" x14ac:dyDescent="0.25">
      <c r="A516" s="325" t="s">
        <v>1224</v>
      </c>
      <c r="B516" s="349" t="s">
        <v>815</v>
      </c>
      <c r="C516" s="259">
        <v>1</v>
      </c>
      <c r="D516" s="326" t="s">
        <v>1566</v>
      </c>
      <c r="E516" s="326" t="s">
        <v>1567</v>
      </c>
      <c r="F516" s="231" t="s">
        <v>1139</v>
      </c>
      <c r="G516" s="49"/>
      <c r="H516" s="331">
        <v>20000</v>
      </c>
      <c r="I516" s="332">
        <v>20000</v>
      </c>
      <c r="J516" s="505">
        <v>150000</v>
      </c>
      <c r="K516" s="312"/>
    </row>
    <row r="517" spans="1:11" s="39" customFormat="1" x14ac:dyDescent="0.25">
      <c r="A517" s="325" t="s">
        <v>1224</v>
      </c>
      <c r="B517" s="349" t="s">
        <v>815</v>
      </c>
      <c r="C517" s="259">
        <v>1</v>
      </c>
      <c r="D517" s="326" t="s">
        <v>1568</v>
      </c>
      <c r="E517" s="326" t="s">
        <v>1723</v>
      </c>
      <c r="F517" s="231" t="s">
        <v>1139</v>
      </c>
      <c r="G517" s="49"/>
      <c r="H517" s="331">
        <v>120000</v>
      </c>
      <c r="I517" s="332">
        <v>120000</v>
      </c>
      <c r="J517" s="505">
        <v>600000</v>
      </c>
      <c r="K517" s="312"/>
    </row>
    <row r="518" spans="1:11" s="39" customFormat="1" x14ac:dyDescent="0.25">
      <c r="A518" s="325" t="s">
        <v>1224</v>
      </c>
      <c r="B518" s="349" t="s">
        <v>815</v>
      </c>
      <c r="C518" s="259">
        <v>1</v>
      </c>
      <c r="D518" s="326" t="s">
        <v>1569</v>
      </c>
      <c r="E518" s="326" t="s">
        <v>1570</v>
      </c>
      <c r="F518" s="231" t="s">
        <v>1139</v>
      </c>
      <c r="G518" s="49"/>
      <c r="H518" s="331">
        <v>25000</v>
      </c>
      <c r="I518" s="332">
        <v>28000</v>
      </c>
      <c r="J518" s="505">
        <v>35000</v>
      </c>
      <c r="K518" s="312"/>
    </row>
    <row r="519" spans="1:11" s="39" customFormat="1" x14ac:dyDescent="0.25">
      <c r="A519" s="325" t="s">
        <v>1224</v>
      </c>
      <c r="B519" s="349" t="s">
        <v>815</v>
      </c>
      <c r="C519" s="259">
        <v>1</v>
      </c>
      <c r="D519" s="326" t="s">
        <v>1571</v>
      </c>
      <c r="E519" s="326" t="s">
        <v>1572</v>
      </c>
      <c r="F519" s="231" t="s">
        <v>1139</v>
      </c>
      <c r="G519" s="49"/>
      <c r="H519" s="331">
        <v>20000</v>
      </c>
      <c r="I519" s="332">
        <v>30300</v>
      </c>
      <c r="J519" s="505">
        <v>30000</v>
      </c>
      <c r="K519" s="312"/>
    </row>
    <row r="520" spans="1:11" s="39" customFormat="1" x14ac:dyDescent="0.25">
      <c r="A520" s="325" t="s">
        <v>1573</v>
      </c>
      <c r="B520" s="349" t="s">
        <v>815</v>
      </c>
      <c r="C520" s="259">
        <v>1</v>
      </c>
      <c r="D520" s="326" t="s">
        <v>820</v>
      </c>
      <c r="E520" s="326" t="s">
        <v>22</v>
      </c>
      <c r="F520" s="231" t="s">
        <v>1139</v>
      </c>
      <c r="G520" s="49"/>
      <c r="H520" s="331">
        <v>360000</v>
      </c>
      <c r="I520" s="332">
        <v>301700</v>
      </c>
      <c r="J520" s="505">
        <v>400000</v>
      </c>
      <c r="K520" s="312"/>
    </row>
    <row r="521" spans="1:11" s="39" customFormat="1" x14ac:dyDescent="0.25">
      <c r="A521" s="325" t="s">
        <v>1105</v>
      </c>
      <c r="B521" s="349" t="s">
        <v>888</v>
      </c>
      <c r="C521" s="259">
        <v>1</v>
      </c>
      <c r="D521" s="326" t="s">
        <v>1574</v>
      </c>
      <c r="E521" s="326" t="s">
        <v>1611</v>
      </c>
      <c r="F521" s="231" t="s">
        <v>1139</v>
      </c>
      <c r="G521" s="49"/>
      <c r="H521" s="331">
        <v>1000000</v>
      </c>
      <c r="I521" s="332">
        <v>900000</v>
      </c>
      <c r="J521" s="505">
        <v>200000</v>
      </c>
      <c r="K521" s="312"/>
    </row>
    <row r="522" spans="1:11" s="39" customFormat="1" x14ac:dyDescent="0.25">
      <c r="A522" s="325" t="s">
        <v>1105</v>
      </c>
      <c r="B522" s="349" t="s">
        <v>888</v>
      </c>
      <c r="C522" s="259">
        <v>1</v>
      </c>
      <c r="D522" s="326" t="s">
        <v>1575</v>
      </c>
      <c r="E522" s="326" t="s">
        <v>1724</v>
      </c>
      <c r="F522" s="231" t="s">
        <v>1139</v>
      </c>
      <c r="G522" s="49"/>
      <c r="H522" s="331">
        <v>1000000</v>
      </c>
      <c r="I522" s="332">
        <v>500000</v>
      </c>
      <c r="J522" s="505">
        <v>2000000</v>
      </c>
      <c r="K522" s="312"/>
    </row>
    <row r="523" spans="1:11" s="39" customFormat="1" x14ac:dyDescent="0.25">
      <c r="A523" s="325" t="s">
        <v>1549</v>
      </c>
      <c r="B523" s="349" t="s">
        <v>888</v>
      </c>
      <c r="C523" s="259">
        <v>1</v>
      </c>
      <c r="D523" s="326" t="s">
        <v>1576</v>
      </c>
      <c r="E523" s="326" t="s">
        <v>1577</v>
      </c>
      <c r="F523" s="231" t="s">
        <v>1139</v>
      </c>
      <c r="G523" s="49"/>
      <c r="H523" s="331">
        <v>300000</v>
      </c>
      <c r="I523" s="332">
        <v>300000</v>
      </c>
      <c r="J523" s="505">
        <v>500000</v>
      </c>
      <c r="K523" s="312"/>
    </row>
    <row r="524" spans="1:11" s="39" customFormat="1" x14ac:dyDescent="0.25">
      <c r="A524" s="325" t="s">
        <v>1224</v>
      </c>
      <c r="B524" s="349" t="s">
        <v>888</v>
      </c>
      <c r="C524" s="259">
        <v>1</v>
      </c>
      <c r="D524" s="326" t="s">
        <v>1578</v>
      </c>
      <c r="E524" s="326" t="s">
        <v>1579</v>
      </c>
      <c r="F524" s="231" t="s">
        <v>1139</v>
      </c>
      <c r="G524" s="49"/>
      <c r="H524" s="331">
        <v>0</v>
      </c>
      <c r="I524" s="332">
        <v>561043</v>
      </c>
      <c r="J524" s="505">
        <v>1000000</v>
      </c>
      <c r="K524" s="312"/>
    </row>
    <row r="525" spans="1:11" s="39" customFormat="1" x14ac:dyDescent="0.25">
      <c r="A525" s="325" t="s">
        <v>789</v>
      </c>
      <c r="B525" s="349" t="s">
        <v>794</v>
      </c>
      <c r="C525" s="259">
        <v>1</v>
      </c>
      <c r="D525" s="326" t="s">
        <v>795</v>
      </c>
      <c r="E525" s="326" t="s">
        <v>1</v>
      </c>
      <c r="F525" s="231" t="s">
        <v>1139</v>
      </c>
      <c r="G525" s="49"/>
      <c r="H525" s="331">
        <v>12000</v>
      </c>
      <c r="I525" s="332">
        <v>12000</v>
      </c>
      <c r="J525" s="505">
        <v>12000</v>
      </c>
      <c r="K525" s="312"/>
    </row>
    <row r="526" spans="1:11" s="39" customFormat="1" x14ac:dyDescent="0.25">
      <c r="A526" s="325" t="s">
        <v>1224</v>
      </c>
      <c r="B526" s="348">
        <v>5171</v>
      </c>
      <c r="C526" s="259">
        <v>1</v>
      </c>
      <c r="D526" s="279" t="s">
        <v>1828</v>
      </c>
      <c r="E526" s="326" t="s">
        <v>1583</v>
      </c>
      <c r="F526" s="231" t="s">
        <v>1139</v>
      </c>
      <c r="G526" s="49"/>
      <c r="H526" s="331">
        <v>0</v>
      </c>
      <c r="I526" s="332">
        <v>0</v>
      </c>
      <c r="J526" s="505">
        <v>200000</v>
      </c>
      <c r="K526" s="312"/>
    </row>
    <row r="527" spans="1:11" s="39" customFormat="1" x14ac:dyDescent="0.25">
      <c r="B527" s="101"/>
      <c r="C527" s="237"/>
      <c r="E527" s="257" t="s">
        <v>89</v>
      </c>
      <c r="F527" s="261"/>
      <c r="G527" s="258">
        <f>SUM(J528:J528)</f>
        <v>1000000</v>
      </c>
      <c r="H527" s="346"/>
      <c r="I527" s="539"/>
      <c r="J527" s="516"/>
      <c r="K527" s="312"/>
    </row>
    <row r="528" spans="1:11" s="39" customFormat="1" x14ac:dyDescent="0.25">
      <c r="A528" s="226" t="s">
        <v>1224</v>
      </c>
      <c r="B528" s="284" t="s">
        <v>1100</v>
      </c>
      <c r="C528" s="259">
        <v>1</v>
      </c>
      <c r="D528" s="227" t="s">
        <v>1585</v>
      </c>
      <c r="E528" s="326" t="s">
        <v>1586</v>
      </c>
      <c r="F528" s="231" t="s">
        <v>1139</v>
      </c>
      <c r="G528" s="49"/>
      <c r="H528" s="331">
        <v>80000</v>
      </c>
      <c r="I528" s="332">
        <v>80000</v>
      </c>
      <c r="J528" s="505">
        <v>1000000</v>
      </c>
      <c r="K528" s="312"/>
    </row>
    <row r="529" spans="1:11" s="39" customFormat="1" x14ac:dyDescent="0.25">
      <c r="B529" s="101"/>
      <c r="C529" s="237"/>
      <c r="E529" s="84" t="s">
        <v>181</v>
      </c>
      <c r="F529" s="84"/>
      <c r="G529" s="89">
        <f>SUM(J498:J528)</f>
        <v>14654000</v>
      </c>
      <c r="H529" s="89"/>
      <c r="I529" s="345"/>
      <c r="J529" s="513"/>
      <c r="K529" s="312"/>
    </row>
    <row r="530" spans="1:11" s="39" customFormat="1" x14ac:dyDescent="0.25">
      <c r="B530" s="101"/>
      <c r="C530" s="237"/>
      <c r="E530" s="48"/>
      <c r="F530" s="229"/>
      <c r="G530" s="49"/>
      <c r="H530" s="49"/>
      <c r="I530" s="267"/>
      <c r="J530" s="511"/>
      <c r="K530" s="312"/>
    </row>
    <row r="531" spans="1:11" s="39" customFormat="1" ht="13.8" x14ac:dyDescent="0.25">
      <c r="B531" s="101"/>
      <c r="C531" s="237"/>
      <c r="E531" s="82" t="s">
        <v>786</v>
      </c>
      <c r="F531" s="69"/>
      <c r="G531" s="88">
        <f>SUM(G532+G583+G603)</f>
        <v>54626659</v>
      </c>
      <c r="H531" s="88"/>
      <c r="I531" s="535"/>
      <c r="J531" s="508"/>
      <c r="K531" s="312"/>
    </row>
    <row r="532" spans="1:11" s="39" customFormat="1" x14ac:dyDescent="0.25">
      <c r="A532" s="173" t="s">
        <v>562</v>
      </c>
      <c r="B532" s="173" t="s">
        <v>563</v>
      </c>
      <c r="C532" s="173" t="s">
        <v>436</v>
      </c>
      <c r="D532" s="173" t="s">
        <v>27</v>
      </c>
      <c r="E532" s="639" t="s">
        <v>1792</v>
      </c>
      <c r="F532" s="631"/>
      <c r="G532" s="640">
        <f>SUM(J532:J537)</f>
        <v>4713000</v>
      </c>
      <c r="H532" s="644"/>
      <c r="I532" s="641"/>
      <c r="J532" s="642"/>
      <c r="K532" s="312"/>
    </row>
    <row r="533" spans="1:11" s="39" customFormat="1" x14ac:dyDescent="0.25">
      <c r="A533" s="226" t="s">
        <v>789</v>
      </c>
      <c r="B533" s="284" t="s">
        <v>849</v>
      </c>
      <c r="C533" s="228">
        <v>1</v>
      </c>
      <c r="D533" s="227" t="s">
        <v>850</v>
      </c>
      <c r="E533" s="227" t="s">
        <v>113</v>
      </c>
      <c r="F533" s="231" t="s">
        <v>928</v>
      </c>
      <c r="G533" s="255"/>
      <c r="H533" s="547">
        <v>2185000</v>
      </c>
      <c r="I533" s="547">
        <v>2185000</v>
      </c>
      <c r="J533" s="620">
        <v>3506000</v>
      </c>
      <c r="K533" s="312"/>
    </row>
    <row r="534" spans="1:11" s="39" customFormat="1" x14ac:dyDescent="0.25">
      <c r="A534" s="226" t="s">
        <v>789</v>
      </c>
      <c r="B534" s="284" t="s">
        <v>853</v>
      </c>
      <c r="C534" s="228">
        <v>1</v>
      </c>
      <c r="D534" s="227" t="s">
        <v>854</v>
      </c>
      <c r="E534" s="227" t="s">
        <v>855</v>
      </c>
      <c r="F534" s="231" t="s">
        <v>928</v>
      </c>
      <c r="G534" s="255"/>
      <c r="H534" s="547">
        <v>546000</v>
      </c>
      <c r="I534" s="547">
        <v>546000</v>
      </c>
      <c r="J534" s="620">
        <v>877000</v>
      </c>
      <c r="K534" s="312"/>
    </row>
    <row r="535" spans="1:11" s="39" customFormat="1" x14ac:dyDescent="0.25">
      <c r="A535" s="226" t="s">
        <v>789</v>
      </c>
      <c r="B535" s="284" t="s">
        <v>856</v>
      </c>
      <c r="C535" s="228">
        <v>1</v>
      </c>
      <c r="D535" s="227" t="s">
        <v>857</v>
      </c>
      <c r="E535" s="227" t="s">
        <v>115</v>
      </c>
      <c r="F535" s="231" t="s">
        <v>928</v>
      </c>
      <c r="G535" s="255"/>
      <c r="H535" s="547">
        <v>197000</v>
      </c>
      <c r="I535" s="547">
        <v>197000</v>
      </c>
      <c r="J535" s="620">
        <v>315000</v>
      </c>
      <c r="K535" s="312"/>
    </row>
    <row r="536" spans="1:11" s="39" customFormat="1" x14ac:dyDescent="0.25">
      <c r="A536" s="226" t="s">
        <v>789</v>
      </c>
      <c r="B536" s="284" t="s">
        <v>858</v>
      </c>
      <c r="C536" s="228">
        <v>1</v>
      </c>
      <c r="D536" s="227" t="s">
        <v>859</v>
      </c>
      <c r="E536" s="227" t="s">
        <v>116</v>
      </c>
      <c r="F536" s="231" t="s">
        <v>928</v>
      </c>
      <c r="G536" s="255"/>
      <c r="H536" s="547">
        <v>11280</v>
      </c>
      <c r="I536" s="547">
        <v>11280</v>
      </c>
      <c r="J536" s="620">
        <v>15000</v>
      </c>
      <c r="K536" s="312"/>
    </row>
    <row r="537" spans="1:11" s="39" customFormat="1" ht="13.8" x14ac:dyDescent="0.25">
      <c r="B537" s="101"/>
      <c r="C537" s="237"/>
      <c r="E537" s="16"/>
      <c r="F537" s="621"/>
      <c r="G537" s="622"/>
      <c r="H537" s="622"/>
      <c r="I537" s="623"/>
      <c r="J537" s="624"/>
      <c r="K537" s="312"/>
    </row>
    <row r="538" spans="1:11" s="39" customFormat="1" x14ac:dyDescent="0.25">
      <c r="A538" s="173" t="s">
        <v>562</v>
      </c>
      <c r="B538" s="173" t="s">
        <v>563</v>
      </c>
      <c r="C538" s="173" t="s">
        <v>436</v>
      </c>
      <c r="D538" s="173" t="s">
        <v>27</v>
      </c>
      <c r="E538" s="18" t="s">
        <v>88</v>
      </c>
      <c r="F538" s="18"/>
      <c r="G538" s="235">
        <f>SUM(J539:J576)</f>
        <v>48010659</v>
      </c>
      <c r="H538" s="47"/>
      <c r="I538" s="274"/>
      <c r="J538" s="509"/>
      <c r="K538" s="312"/>
    </row>
    <row r="539" spans="1:11" s="39" customFormat="1" x14ac:dyDescent="0.25">
      <c r="A539" s="226" t="s">
        <v>789</v>
      </c>
      <c r="B539" s="284" t="s">
        <v>790</v>
      </c>
      <c r="C539" s="259">
        <v>1</v>
      </c>
      <c r="D539" s="227" t="s">
        <v>791</v>
      </c>
      <c r="E539" s="227" t="s">
        <v>550</v>
      </c>
      <c r="F539" s="231" t="s">
        <v>1220</v>
      </c>
      <c r="G539" s="49"/>
      <c r="H539" s="232">
        <v>1000</v>
      </c>
      <c r="I539" s="232">
        <v>1000</v>
      </c>
      <c r="J539" s="505">
        <v>1000</v>
      </c>
      <c r="K539" s="312"/>
    </row>
    <row r="540" spans="1:11" s="39" customFormat="1" x14ac:dyDescent="0.25">
      <c r="A540" s="226" t="s">
        <v>814</v>
      </c>
      <c r="B540" s="284" t="s">
        <v>806</v>
      </c>
      <c r="C540" s="259">
        <v>1</v>
      </c>
      <c r="D540" s="227" t="s">
        <v>1140</v>
      </c>
      <c r="E540" s="227" t="s">
        <v>405</v>
      </c>
      <c r="F540" s="231" t="s">
        <v>1220</v>
      </c>
      <c r="G540" s="49"/>
      <c r="H540" s="232">
        <v>0</v>
      </c>
      <c r="I540" s="232">
        <v>149031</v>
      </c>
      <c r="J540" s="505">
        <v>100000</v>
      </c>
      <c r="K540" s="312"/>
    </row>
    <row r="541" spans="1:11" s="39" customFormat="1" x14ac:dyDescent="0.25">
      <c r="A541" s="226" t="s">
        <v>1141</v>
      </c>
      <c r="B541" s="284" t="s">
        <v>872</v>
      </c>
      <c r="C541" s="259">
        <v>1</v>
      </c>
      <c r="D541" s="227" t="s">
        <v>1142</v>
      </c>
      <c r="E541" s="227" t="s">
        <v>398</v>
      </c>
      <c r="F541" s="231" t="s">
        <v>1220</v>
      </c>
      <c r="G541" s="49"/>
      <c r="H541" s="232">
        <v>4500</v>
      </c>
      <c r="I541" s="222">
        <v>4500</v>
      </c>
      <c r="J541" s="505">
        <v>4500</v>
      </c>
      <c r="K541" s="312"/>
    </row>
    <row r="542" spans="1:11" s="39" customFormat="1" x14ac:dyDescent="0.25">
      <c r="A542" s="226" t="s">
        <v>1141</v>
      </c>
      <c r="B542" s="284" t="s">
        <v>808</v>
      </c>
      <c r="C542" s="259">
        <v>1</v>
      </c>
      <c r="D542" s="227" t="s">
        <v>1143</v>
      </c>
      <c r="E542" s="227" t="s">
        <v>399</v>
      </c>
      <c r="F542" s="231" t="s">
        <v>1220</v>
      </c>
      <c r="G542" s="49"/>
      <c r="H542" s="232">
        <v>0</v>
      </c>
      <c r="I542" s="222">
        <v>50000</v>
      </c>
      <c r="J542" s="505">
        <v>50000</v>
      </c>
      <c r="K542" s="312"/>
    </row>
    <row r="543" spans="1:11" s="39" customFormat="1" x14ac:dyDescent="0.25">
      <c r="A543" s="226" t="s">
        <v>1071</v>
      </c>
      <c r="B543" s="284" t="s">
        <v>808</v>
      </c>
      <c r="C543" s="259">
        <v>1</v>
      </c>
      <c r="D543" s="227" t="s">
        <v>1144</v>
      </c>
      <c r="E543" s="227" t="s">
        <v>400</v>
      </c>
      <c r="F543" s="231" t="s">
        <v>1220</v>
      </c>
      <c r="G543" s="49"/>
      <c r="H543" s="232">
        <v>800</v>
      </c>
      <c r="I543" s="222">
        <v>800</v>
      </c>
      <c r="J543" s="505">
        <v>800</v>
      </c>
      <c r="K543" s="312"/>
    </row>
    <row r="544" spans="1:11" s="39" customFormat="1" x14ac:dyDescent="0.25">
      <c r="A544" s="249" t="s">
        <v>1141</v>
      </c>
      <c r="B544" s="289">
        <v>5164</v>
      </c>
      <c r="C544" s="259">
        <v>27</v>
      </c>
      <c r="D544" s="249" t="s">
        <v>1200</v>
      </c>
      <c r="E544" s="227" t="s">
        <v>1199</v>
      </c>
      <c r="F544" s="231" t="s">
        <v>1220</v>
      </c>
      <c r="G544" s="49"/>
      <c r="H544" s="232">
        <v>39000000</v>
      </c>
      <c r="I544" s="222">
        <v>40500000</v>
      </c>
      <c r="J544" s="505">
        <v>41822359</v>
      </c>
      <c r="K544" s="312"/>
    </row>
    <row r="545" spans="1:11" s="39" customFormat="1" x14ac:dyDescent="0.25">
      <c r="A545" s="226" t="s">
        <v>789</v>
      </c>
      <c r="B545" s="284" t="s">
        <v>792</v>
      </c>
      <c r="C545" s="259">
        <v>1</v>
      </c>
      <c r="D545" s="227" t="s">
        <v>793</v>
      </c>
      <c r="E545" s="227" t="s">
        <v>551</v>
      </c>
      <c r="F545" s="231" t="s">
        <v>1220</v>
      </c>
      <c r="G545" s="49"/>
      <c r="H545" s="232">
        <v>20000</v>
      </c>
      <c r="I545" s="222">
        <v>20000</v>
      </c>
      <c r="J545" s="505">
        <v>50000</v>
      </c>
      <c r="K545" s="312"/>
    </row>
    <row r="546" spans="1:11" s="39" customFormat="1" x14ac:dyDescent="0.25">
      <c r="A546" s="226" t="s">
        <v>814</v>
      </c>
      <c r="B546" s="284" t="s">
        <v>815</v>
      </c>
      <c r="C546" s="259">
        <v>1</v>
      </c>
      <c r="D546" s="227" t="s">
        <v>1140</v>
      </c>
      <c r="E546" s="227" t="s">
        <v>405</v>
      </c>
      <c r="F546" s="231" t="s">
        <v>1220</v>
      </c>
      <c r="G546" s="49"/>
      <c r="H546" s="232">
        <v>400000</v>
      </c>
      <c r="I546" s="222">
        <v>234028</v>
      </c>
      <c r="J546" s="505">
        <v>800000</v>
      </c>
      <c r="K546" s="312"/>
    </row>
    <row r="547" spans="1:11" s="39" customFormat="1" x14ac:dyDescent="0.25">
      <c r="A547" s="226" t="s">
        <v>814</v>
      </c>
      <c r="B547" s="284" t="s">
        <v>815</v>
      </c>
      <c r="C547" s="259">
        <v>1</v>
      </c>
      <c r="D547" s="227" t="s">
        <v>1145</v>
      </c>
      <c r="E547" s="227" t="s">
        <v>406</v>
      </c>
      <c r="F547" s="231" t="s">
        <v>1220</v>
      </c>
      <c r="G547" s="49"/>
      <c r="H547" s="232">
        <v>200000</v>
      </c>
      <c r="I547" s="222">
        <v>177058</v>
      </c>
      <c r="J547" s="505">
        <v>300000</v>
      </c>
      <c r="K547" s="312"/>
    </row>
    <row r="548" spans="1:11" s="39" customFormat="1" x14ac:dyDescent="0.25">
      <c r="A548" s="226" t="s">
        <v>814</v>
      </c>
      <c r="B548" s="284" t="s">
        <v>815</v>
      </c>
      <c r="C548" s="259">
        <v>1</v>
      </c>
      <c r="D548" s="227" t="s">
        <v>1146</v>
      </c>
      <c r="E548" s="227" t="s">
        <v>1147</v>
      </c>
      <c r="F548" s="231" t="s">
        <v>1220</v>
      </c>
      <c r="G548" s="49"/>
      <c r="H548" s="232">
        <v>50000</v>
      </c>
      <c r="I548" s="222">
        <v>0</v>
      </c>
      <c r="J548" s="505">
        <v>50000</v>
      </c>
      <c r="K548" s="312"/>
    </row>
    <row r="549" spans="1:11" s="39" customFormat="1" x14ac:dyDescent="0.25">
      <c r="A549" s="226" t="s">
        <v>814</v>
      </c>
      <c r="B549" s="284" t="s">
        <v>815</v>
      </c>
      <c r="C549" s="259">
        <v>1</v>
      </c>
      <c r="D549" s="227" t="s">
        <v>1148</v>
      </c>
      <c r="E549" s="227" t="s">
        <v>1149</v>
      </c>
      <c r="F549" s="231" t="s">
        <v>1220</v>
      </c>
      <c r="G549" s="49"/>
      <c r="H549" s="232">
        <v>100000</v>
      </c>
      <c r="I549" s="222">
        <v>100000</v>
      </c>
      <c r="J549" s="505">
        <v>100000</v>
      </c>
      <c r="K549" s="312"/>
    </row>
    <row r="550" spans="1:11" s="39" customFormat="1" x14ac:dyDescent="0.25">
      <c r="A550" s="226" t="s">
        <v>814</v>
      </c>
      <c r="B550" s="284" t="s">
        <v>815</v>
      </c>
      <c r="C550" s="259">
        <v>1</v>
      </c>
      <c r="D550" s="227" t="s">
        <v>1150</v>
      </c>
      <c r="E550" s="227" t="s">
        <v>407</v>
      </c>
      <c r="F550" s="231" t="s">
        <v>1220</v>
      </c>
      <c r="G550" s="49"/>
      <c r="H550" s="232">
        <v>50000</v>
      </c>
      <c r="I550" s="222">
        <v>50000</v>
      </c>
      <c r="J550" s="505">
        <v>50000</v>
      </c>
      <c r="K550" s="312"/>
    </row>
    <row r="551" spans="1:11" s="39" customFormat="1" x14ac:dyDescent="0.25">
      <c r="A551" s="226" t="s">
        <v>814</v>
      </c>
      <c r="B551" s="284" t="s">
        <v>815</v>
      </c>
      <c r="C551" s="259">
        <v>1</v>
      </c>
      <c r="D551" s="227" t="s">
        <v>1151</v>
      </c>
      <c r="E551" s="227" t="s">
        <v>408</v>
      </c>
      <c r="F551" s="231" t="s">
        <v>1220</v>
      </c>
      <c r="G551" s="49"/>
      <c r="H551" s="232">
        <v>25000</v>
      </c>
      <c r="I551" s="222">
        <v>25000</v>
      </c>
      <c r="J551" s="505">
        <v>30000</v>
      </c>
      <c r="K551" s="312"/>
    </row>
    <row r="552" spans="1:11" s="39" customFormat="1" x14ac:dyDescent="0.25">
      <c r="A552" s="226" t="s">
        <v>814</v>
      </c>
      <c r="B552" s="284" t="s">
        <v>815</v>
      </c>
      <c r="C552" s="259">
        <v>1</v>
      </c>
      <c r="D552" s="227" t="s">
        <v>1152</v>
      </c>
      <c r="E552" s="227" t="s">
        <v>409</v>
      </c>
      <c r="F552" s="231" t="s">
        <v>1220</v>
      </c>
      <c r="G552" s="49"/>
      <c r="H552" s="232">
        <v>70000</v>
      </c>
      <c r="I552" s="222">
        <v>70000</v>
      </c>
      <c r="J552" s="505">
        <v>100000</v>
      </c>
      <c r="K552" s="312"/>
    </row>
    <row r="553" spans="1:11" s="39" customFormat="1" x14ac:dyDescent="0.25">
      <c r="A553" s="226" t="s">
        <v>814</v>
      </c>
      <c r="B553" s="284" t="s">
        <v>815</v>
      </c>
      <c r="C553" s="259">
        <v>1</v>
      </c>
      <c r="D553" s="227" t="s">
        <v>1153</v>
      </c>
      <c r="E553" s="227" t="s">
        <v>410</v>
      </c>
      <c r="F553" s="231" t="s">
        <v>1220</v>
      </c>
      <c r="G553" s="49"/>
      <c r="H553" s="232">
        <v>30000</v>
      </c>
      <c r="I553" s="222">
        <v>14017</v>
      </c>
      <c r="J553" s="505">
        <v>50000</v>
      </c>
      <c r="K553" s="312"/>
    </row>
    <row r="554" spans="1:11" s="39" customFormat="1" x14ac:dyDescent="0.25">
      <c r="A554" s="226" t="s">
        <v>814</v>
      </c>
      <c r="B554" s="284" t="s">
        <v>815</v>
      </c>
      <c r="C554" s="259">
        <v>1</v>
      </c>
      <c r="D554" s="227" t="s">
        <v>1154</v>
      </c>
      <c r="E554" s="227" t="s">
        <v>1155</v>
      </c>
      <c r="F554" s="231" t="s">
        <v>1220</v>
      </c>
      <c r="G554" s="49"/>
      <c r="H554" s="232">
        <v>65000</v>
      </c>
      <c r="I554" s="222">
        <v>65000</v>
      </c>
      <c r="J554" s="505">
        <v>80000</v>
      </c>
      <c r="K554" s="312"/>
    </row>
    <row r="555" spans="1:11" s="39" customFormat="1" x14ac:dyDescent="0.25">
      <c r="A555" s="226" t="s">
        <v>814</v>
      </c>
      <c r="B555" s="284" t="s">
        <v>815</v>
      </c>
      <c r="C555" s="259">
        <v>1</v>
      </c>
      <c r="D555" s="227" t="s">
        <v>1156</v>
      </c>
      <c r="E555" s="227" t="s">
        <v>411</v>
      </c>
      <c r="F555" s="231" t="s">
        <v>1220</v>
      </c>
      <c r="G555" s="49"/>
      <c r="H555" s="232">
        <v>50000</v>
      </c>
      <c r="I555" s="222">
        <v>50000</v>
      </c>
      <c r="J555" s="505">
        <v>50000</v>
      </c>
      <c r="K555" s="312"/>
    </row>
    <row r="556" spans="1:11" s="39" customFormat="1" x14ac:dyDescent="0.25">
      <c r="A556" s="226" t="s">
        <v>814</v>
      </c>
      <c r="B556" s="284" t="s">
        <v>815</v>
      </c>
      <c r="C556" s="259">
        <v>1</v>
      </c>
      <c r="D556" s="227" t="s">
        <v>1157</v>
      </c>
      <c r="E556" s="227" t="s">
        <v>1158</v>
      </c>
      <c r="F556" s="231" t="s">
        <v>1220</v>
      </c>
      <c r="G556" s="49"/>
      <c r="H556" s="232">
        <v>80000</v>
      </c>
      <c r="I556" s="222">
        <v>53000</v>
      </c>
      <c r="J556" s="505">
        <v>320000</v>
      </c>
      <c r="K556" s="312"/>
    </row>
    <row r="557" spans="1:11" s="39" customFormat="1" x14ac:dyDescent="0.25">
      <c r="A557" s="226" t="s">
        <v>1141</v>
      </c>
      <c r="B557" s="284" t="s">
        <v>815</v>
      </c>
      <c r="C557" s="259">
        <v>1</v>
      </c>
      <c r="D557" s="227" t="s">
        <v>1160</v>
      </c>
      <c r="E557" s="227" t="s">
        <v>1161</v>
      </c>
      <c r="F557" s="231" t="s">
        <v>1220</v>
      </c>
      <c r="G557" s="49"/>
      <c r="H557" s="232">
        <v>0</v>
      </c>
      <c r="I557" s="222">
        <v>78650</v>
      </c>
      <c r="J557" s="505">
        <v>90000</v>
      </c>
      <c r="K557" s="312"/>
    </row>
    <row r="558" spans="1:11" s="39" customFormat="1" x14ac:dyDescent="0.25">
      <c r="A558" s="226" t="s">
        <v>1072</v>
      </c>
      <c r="B558" s="284" t="s">
        <v>815</v>
      </c>
      <c r="C558" s="259">
        <v>1</v>
      </c>
      <c r="D558" s="227" t="s">
        <v>1162</v>
      </c>
      <c r="E558" s="227" t="s">
        <v>413</v>
      </c>
      <c r="F558" s="231" t="s">
        <v>1220</v>
      </c>
      <c r="G558" s="49"/>
      <c r="H558" s="232">
        <v>20000</v>
      </c>
      <c r="I558" s="222">
        <v>20000</v>
      </c>
      <c r="J558" s="505">
        <v>20000</v>
      </c>
      <c r="K558" s="312"/>
    </row>
    <row r="559" spans="1:11" s="39" customFormat="1" x14ac:dyDescent="0.25">
      <c r="A559" s="226" t="s">
        <v>814</v>
      </c>
      <c r="B559" s="284" t="s">
        <v>888</v>
      </c>
      <c r="C559" s="259">
        <v>1</v>
      </c>
      <c r="D559" s="227" t="s">
        <v>1140</v>
      </c>
      <c r="E559" s="227" t="s">
        <v>405</v>
      </c>
      <c r="F559" s="231" t="s">
        <v>1220</v>
      </c>
      <c r="G559" s="49"/>
      <c r="H559" s="232">
        <v>0</v>
      </c>
      <c r="I559" s="222">
        <v>10938</v>
      </c>
      <c r="J559" s="505">
        <v>50000</v>
      </c>
      <c r="K559" s="312"/>
    </row>
    <row r="560" spans="1:11" s="39" customFormat="1" x14ac:dyDescent="0.25">
      <c r="A560" s="226" t="s">
        <v>789</v>
      </c>
      <c r="B560" s="284" t="s">
        <v>794</v>
      </c>
      <c r="C560" s="259">
        <v>1</v>
      </c>
      <c r="D560" s="227" t="s">
        <v>795</v>
      </c>
      <c r="E560" s="227" t="s">
        <v>1</v>
      </c>
      <c r="F560" s="231" t="s">
        <v>1220</v>
      </c>
      <c r="G560" s="49"/>
      <c r="H560" s="232">
        <v>30000</v>
      </c>
      <c r="I560" s="222">
        <v>50000</v>
      </c>
      <c r="J560" s="505">
        <v>60000</v>
      </c>
      <c r="K560" s="312"/>
    </row>
    <row r="561" spans="1:11" s="39" customFormat="1" x14ac:dyDescent="0.25">
      <c r="A561" s="226" t="s">
        <v>1141</v>
      </c>
      <c r="B561" s="284" t="s">
        <v>1163</v>
      </c>
      <c r="C561" s="259">
        <v>1</v>
      </c>
      <c r="D561" s="227" t="s">
        <v>1164</v>
      </c>
      <c r="E561" s="227" t="s">
        <v>1165</v>
      </c>
      <c r="F561" s="231" t="s">
        <v>1220</v>
      </c>
      <c r="G561" s="49"/>
      <c r="H561" s="232">
        <v>0</v>
      </c>
      <c r="I561" s="222">
        <v>200000</v>
      </c>
      <c r="J561" s="505">
        <v>200000</v>
      </c>
      <c r="K561" s="312"/>
    </row>
    <row r="562" spans="1:11" s="39" customFormat="1" x14ac:dyDescent="0.25">
      <c r="A562" s="226" t="s">
        <v>814</v>
      </c>
      <c r="B562" s="284" t="s">
        <v>1166</v>
      </c>
      <c r="C562" s="259">
        <v>1</v>
      </c>
      <c r="D562" s="227" t="s">
        <v>1167</v>
      </c>
      <c r="E562" s="227" t="s">
        <v>1168</v>
      </c>
      <c r="F562" s="231" t="s">
        <v>1220</v>
      </c>
      <c r="G562" s="49"/>
      <c r="H562" s="232">
        <v>0</v>
      </c>
      <c r="I562" s="222">
        <v>50000</v>
      </c>
      <c r="J562" s="505">
        <v>50000</v>
      </c>
      <c r="K562" s="312"/>
    </row>
    <row r="563" spans="1:11" s="39" customFormat="1" x14ac:dyDescent="0.25">
      <c r="A563" s="226" t="s">
        <v>1072</v>
      </c>
      <c r="B563" s="284" t="s">
        <v>1169</v>
      </c>
      <c r="C563" s="259">
        <v>1</v>
      </c>
      <c r="D563" s="227" t="s">
        <v>1170</v>
      </c>
      <c r="E563" s="227" t="s">
        <v>1171</v>
      </c>
      <c r="F563" s="231" t="s">
        <v>1220</v>
      </c>
      <c r="G563" s="49"/>
      <c r="H563" s="232">
        <v>200000</v>
      </c>
      <c r="I563" s="222">
        <v>200000</v>
      </c>
      <c r="J563" s="505">
        <v>300000</v>
      </c>
      <c r="K563" s="312"/>
    </row>
    <row r="564" spans="1:11" s="39" customFormat="1" x14ac:dyDescent="0.25">
      <c r="A564" s="226" t="s">
        <v>1141</v>
      </c>
      <c r="B564" s="284" t="s">
        <v>832</v>
      </c>
      <c r="C564" s="259">
        <v>1</v>
      </c>
      <c r="D564" s="227" t="s">
        <v>833</v>
      </c>
      <c r="E564" s="227" t="s">
        <v>834</v>
      </c>
      <c r="F564" s="231" t="s">
        <v>1220</v>
      </c>
      <c r="G564" s="49"/>
      <c r="H564" s="232">
        <v>0</v>
      </c>
      <c r="I564" s="222">
        <v>50000</v>
      </c>
      <c r="J564" s="505">
        <v>50000</v>
      </c>
      <c r="K564" s="312"/>
    </row>
    <row r="565" spans="1:11" s="39" customFormat="1" x14ac:dyDescent="0.25">
      <c r="A565" s="226" t="s">
        <v>814</v>
      </c>
      <c r="B565" s="284" t="s">
        <v>1172</v>
      </c>
      <c r="C565" s="259">
        <v>1</v>
      </c>
      <c r="D565" s="227" t="s">
        <v>1173</v>
      </c>
      <c r="E565" s="227" t="s">
        <v>1174</v>
      </c>
      <c r="F565" s="231" t="s">
        <v>1220</v>
      </c>
      <c r="G565" s="49"/>
      <c r="H565" s="234">
        <v>60000</v>
      </c>
      <c r="I565" s="222">
        <v>60000</v>
      </c>
      <c r="J565" s="505">
        <v>100000</v>
      </c>
      <c r="K565" s="312"/>
    </row>
    <row r="566" spans="1:11" s="39" customFormat="1" x14ac:dyDescent="0.25">
      <c r="A566" s="226" t="s">
        <v>814</v>
      </c>
      <c r="B566" s="289">
        <v>5192</v>
      </c>
      <c r="C566" s="259">
        <v>1</v>
      </c>
      <c r="D566" s="249" t="s">
        <v>1082</v>
      </c>
      <c r="E566" s="227" t="s">
        <v>1175</v>
      </c>
      <c r="F566" s="231" t="s">
        <v>1220</v>
      </c>
      <c r="G566" s="49"/>
      <c r="H566" s="234">
        <v>0</v>
      </c>
      <c r="I566" s="222">
        <v>0</v>
      </c>
      <c r="J566" s="505">
        <v>300000</v>
      </c>
      <c r="K566" s="312"/>
    </row>
    <row r="567" spans="1:11" s="39" customFormat="1" x14ac:dyDescent="0.25">
      <c r="A567" s="226" t="s">
        <v>1176</v>
      </c>
      <c r="B567" s="284" t="s">
        <v>815</v>
      </c>
      <c r="C567" s="259">
        <v>1</v>
      </c>
      <c r="D567" s="227" t="s">
        <v>1177</v>
      </c>
      <c r="E567" s="227" t="s">
        <v>193</v>
      </c>
      <c r="F567" s="231" t="s">
        <v>1220</v>
      </c>
      <c r="G567" s="49"/>
      <c r="H567" s="295">
        <v>245000</v>
      </c>
      <c r="I567" s="540">
        <v>94900</v>
      </c>
      <c r="J567" s="518">
        <v>250000</v>
      </c>
      <c r="K567" s="312"/>
    </row>
    <row r="568" spans="1:11" s="39" customFormat="1" x14ac:dyDescent="0.25">
      <c r="A568" s="226" t="s">
        <v>1176</v>
      </c>
      <c r="B568" s="284" t="s">
        <v>815</v>
      </c>
      <c r="C568" s="259">
        <v>1</v>
      </c>
      <c r="D568" s="227" t="s">
        <v>1178</v>
      </c>
      <c r="E568" s="227" t="s">
        <v>1179</v>
      </c>
      <c r="F568" s="231" t="s">
        <v>1220</v>
      </c>
      <c r="G568" s="49"/>
      <c r="H568" s="295">
        <v>40000</v>
      </c>
      <c r="I568" s="540">
        <v>60000</v>
      </c>
      <c r="J568" s="518">
        <v>80000</v>
      </c>
      <c r="K568" s="312"/>
    </row>
    <row r="569" spans="1:11" s="39" customFormat="1" x14ac:dyDescent="0.25">
      <c r="A569" s="226" t="s">
        <v>1176</v>
      </c>
      <c r="B569" s="284" t="s">
        <v>815</v>
      </c>
      <c r="C569" s="259">
        <v>1</v>
      </c>
      <c r="D569" s="227" t="s">
        <v>1180</v>
      </c>
      <c r="E569" s="227" t="s">
        <v>1181</v>
      </c>
      <c r="F569" s="231" t="s">
        <v>1220</v>
      </c>
      <c r="G569" s="49"/>
      <c r="H569" s="295">
        <v>250000</v>
      </c>
      <c r="I569" s="540">
        <v>250000</v>
      </c>
      <c r="J569" s="518">
        <v>300000</v>
      </c>
      <c r="K569" s="312"/>
    </row>
    <row r="570" spans="1:11" s="39" customFormat="1" x14ac:dyDescent="0.25">
      <c r="A570" s="226" t="s">
        <v>1182</v>
      </c>
      <c r="B570" s="284" t="s">
        <v>1169</v>
      </c>
      <c r="C570" s="259">
        <v>1</v>
      </c>
      <c r="D570" s="227" t="s">
        <v>1183</v>
      </c>
      <c r="E570" s="227" t="s">
        <v>194</v>
      </c>
      <c r="F570" s="231" t="s">
        <v>1220</v>
      </c>
      <c r="G570" s="49"/>
      <c r="H570" s="295">
        <v>0</v>
      </c>
      <c r="I570" s="540">
        <v>200000</v>
      </c>
      <c r="J570" s="518">
        <v>200000</v>
      </c>
      <c r="K570" s="312"/>
    </row>
    <row r="571" spans="1:11" s="39" customFormat="1" x14ac:dyDescent="0.25">
      <c r="A571" s="226" t="s">
        <v>1176</v>
      </c>
      <c r="B571" s="284" t="s">
        <v>832</v>
      </c>
      <c r="C571" s="259">
        <v>1</v>
      </c>
      <c r="D571" s="227" t="s">
        <v>833</v>
      </c>
      <c r="E571" s="227" t="s">
        <v>834</v>
      </c>
      <c r="F571" s="231" t="s">
        <v>1220</v>
      </c>
      <c r="G571" s="49"/>
      <c r="H571" s="295">
        <v>0</v>
      </c>
      <c r="I571" s="540">
        <v>52000</v>
      </c>
      <c r="J571" s="518">
        <v>52000</v>
      </c>
      <c r="K571" s="312"/>
    </row>
    <row r="572" spans="1:11" s="39" customFormat="1" x14ac:dyDescent="0.25">
      <c r="A572" s="226" t="s">
        <v>1176</v>
      </c>
      <c r="B572" s="284" t="s">
        <v>835</v>
      </c>
      <c r="C572" s="259">
        <v>1</v>
      </c>
      <c r="D572" s="227" t="s">
        <v>1184</v>
      </c>
      <c r="E572" s="227" t="s">
        <v>192</v>
      </c>
      <c r="F572" s="231" t="s">
        <v>1220</v>
      </c>
      <c r="G572" s="49"/>
      <c r="H572" s="295">
        <v>130000</v>
      </c>
      <c r="I572" s="540">
        <v>130000</v>
      </c>
      <c r="J572" s="518">
        <v>200000</v>
      </c>
      <c r="K572" s="312"/>
    </row>
    <row r="573" spans="1:11" s="39" customFormat="1" x14ac:dyDescent="0.25">
      <c r="A573" s="226" t="s">
        <v>1185</v>
      </c>
      <c r="B573" s="284" t="s">
        <v>1172</v>
      </c>
      <c r="C573" s="259">
        <v>1</v>
      </c>
      <c r="D573" s="227" t="s">
        <v>1186</v>
      </c>
      <c r="E573" s="227" t="s">
        <v>1622</v>
      </c>
      <c r="F573" s="231" t="s">
        <v>1220</v>
      </c>
      <c r="G573" s="49"/>
      <c r="H573" s="295">
        <v>1200000</v>
      </c>
      <c r="I573" s="540">
        <v>1200000</v>
      </c>
      <c r="J573" s="518">
        <v>1400000</v>
      </c>
      <c r="K573" s="312"/>
    </row>
    <row r="574" spans="1:11" s="39" customFormat="1" x14ac:dyDescent="0.25">
      <c r="A574" s="293" t="s">
        <v>1185</v>
      </c>
      <c r="B574" s="297" t="s">
        <v>1172</v>
      </c>
      <c r="C574" s="259">
        <v>1</v>
      </c>
      <c r="D574" s="294" t="s">
        <v>1187</v>
      </c>
      <c r="E574" s="294" t="s">
        <v>1623</v>
      </c>
      <c r="F574" s="231" t="s">
        <v>1220</v>
      </c>
      <c r="G574" s="49"/>
      <c r="H574" s="479">
        <v>100000</v>
      </c>
      <c r="I574" s="541">
        <v>100000</v>
      </c>
      <c r="J574" s="519">
        <v>200000</v>
      </c>
      <c r="K574" s="312"/>
    </row>
    <row r="575" spans="1:11" s="39" customFormat="1" x14ac:dyDescent="0.25">
      <c r="A575" s="296" t="s">
        <v>1190</v>
      </c>
      <c r="B575" s="297" t="s">
        <v>1172</v>
      </c>
      <c r="C575" s="259">
        <v>1</v>
      </c>
      <c r="D575" s="279" t="s">
        <v>1191</v>
      </c>
      <c r="E575" s="233" t="s">
        <v>1192</v>
      </c>
      <c r="F575" s="231" t="s">
        <v>1220</v>
      </c>
      <c r="G575" s="49"/>
      <c r="H575" s="295">
        <v>0</v>
      </c>
      <c r="I575" s="540">
        <v>0</v>
      </c>
      <c r="J575" s="518">
        <v>50000</v>
      </c>
      <c r="K575" s="312"/>
    </row>
    <row r="576" spans="1:11" s="39" customFormat="1" x14ac:dyDescent="0.25">
      <c r="A576" s="226" t="s">
        <v>1182</v>
      </c>
      <c r="B576" s="284" t="s">
        <v>832</v>
      </c>
      <c r="C576" s="259">
        <v>1</v>
      </c>
      <c r="D576" s="227" t="s">
        <v>1188</v>
      </c>
      <c r="E576" s="227" t="s">
        <v>1189</v>
      </c>
      <c r="F576" s="231" t="s">
        <v>1220</v>
      </c>
      <c r="G576" s="49"/>
      <c r="H576" s="295">
        <v>100000</v>
      </c>
      <c r="I576" s="540">
        <v>100000</v>
      </c>
      <c r="J576" s="518">
        <v>100000</v>
      </c>
      <c r="K576" s="312"/>
    </row>
    <row r="577" spans="1:11" s="39" customFormat="1" x14ac:dyDescent="0.25">
      <c r="B577" s="101"/>
      <c r="C577" s="237"/>
      <c r="E577" s="257" t="s">
        <v>89</v>
      </c>
      <c r="F577" s="261"/>
      <c r="G577" s="258">
        <f>SUM(J578:J582)</f>
        <v>550000</v>
      </c>
      <c r="H577" s="346"/>
      <c r="I577" s="539"/>
      <c r="J577" s="516"/>
      <c r="K577" s="312"/>
    </row>
    <row r="578" spans="1:11" s="39" customFormat="1" x14ac:dyDescent="0.25">
      <c r="A578" s="226" t="s">
        <v>814</v>
      </c>
      <c r="B578" s="284" t="s">
        <v>1100</v>
      </c>
      <c r="C578" s="259">
        <v>1</v>
      </c>
      <c r="D578" s="227" t="s">
        <v>1193</v>
      </c>
      <c r="E578" s="227" t="s">
        <v>1194</v>
      </c>
      <c r="F578" s="231" t="s">
        <v>1220</v>
      </c>
      <c r="G578" s="49"/>
      <c r="H578" s="234">
        <v>0</v>
      </c>
      <c r="I578" s="222">
        <v>100000</v>
      </c>
      <c r="J578" s="505">
        <v>150000</v>
      </c>
      <c r="K578" s="312"/>
    </row>
    <row r="579" spans="1:11" s="39" customFormat="1" x14ac:dyDescent="0.25">
      <c r="A579" s="279" t="s">
        <v>1198</v>
      </c>
      <c r="B579" s="298">
        <v>6121</v>
      </c>
      <c r="C579" s="259">
        <v>1</v>
      </c>
      <c r="D579" s="279" t="s">
        <v>1829</v>
      </c>
      <c r="E579" s="233" t="s">
        <v>1195</v>
      </c>
      <c r="F579" s="231" t="s">
        <v>1220</v>
      </c>
      <c r="G579" s="49"/>
      <c r="H579" s="234">
        <v>0</v>
      </c>
      <c r="I579" s="222">
        <v>0</v>
      </c>
      <c r="J579" s="505">
        <v>50000</v>
      </c>
      <c r="K579" s="312"/>
    </row>
    <row r="580" spans="1:11" s="39" customFormat="1" x14ac:dyDescent="0.25">
      <c r="A580" s="226" t="s">
        <v>814</v>
      </c>
      <c r="B580" s="298">
        <v>6121</v>
      </c>
      <c r="C580" s="259">
        <v>1</v>
      </c>
      <c r="D580" s="279" t="s">
        <v>1830</v>
      </c>
      <c r="E580" s="233" t="s">
        <v>1196</v>
      </c>
      <c r="F580" s="231" t="s">
        <v>1220</v>
      </c>
      <c r="G580" s="49"/>
      <c r="H580" s="234">
        <v>0</v>
      </c>
      <c r="I580" s="222">
        <v>0</v>
      </c>
      <c r="J580" s="505">
        <v>150000</v>
      </c>
      <c r="K580" s="312"/>
    </row>
    <row r="581" spans="1:11" s="39" customFormat="1" x14ac:dyDescent="0.25">
      <c r="A581" s="226" t="s">
        <v>814</v>
      </c>
      <c r="B581" s="298">
        <v>6121</v>
      </c>
      <c r="C581" s="259">
        <v>1</v>
      </c>
      <c r="D581" s="279" t="s">
        <v>1831</v>
      </c>
      <c r="E581" s="233" t="s">
        <v>1149</v>
      </c>
      <c r="F581" s="231" t="s">
        <v>1220</v>
      </c>
      <c r="G581" s="49"/>
      <c r="H581" s="234">
        <v>0</v>
      </c>
      <c r="I581" s="222">
        <v>100000</v>
      </c>
      <c r="J581" s="505">
        <v>100000</v>
      </c>
      <c r="K581" s="312"/>
    </row>
    <row r="582" spans="1:11" s="39" customFormat="1" x14ac:dyDescent="0.25">
      <c r="A582" s="226" t="s">
        <v>814</v>
      </c>
      <c r="B582" s="298">
        <v>6121</v>
      </c>
      <c r="C582" s="259">
        <v>1</v>
      </c>
      <c r="D582" s="279" t="s">
        <v>1832</v>
      </c>
      <c r="E582" s="233" t="s">
        <v>1197</v>
      </c>
      <c r="F582" s="231" t="s">
        <v>1220</v>
      </c>
      <c r="G582" s="49"/>
      <c r="H582" s="234">
        <v>0</v>
      </c>
      <c r="I582" s="222">
        <v>0</v>
      </c>
      <c r="J582" s="505">
        <v>100000</v>
      </c>
      <c r="K582" s="312"/>
    </row>
    <row r="583" spans="1:11" s="39" customFormat="1" x14ac:dyDescent="0.25">
      <c r="B583" s="101"/>
      <c r="C583" s="237"/>
      <c r="E583" s="251" t="s">
        <v>1201</v>
      </c>
      <c r="F583" s="253"/>
      <c r="G583" s="266">
        <f>SUM(J539:J582)</f>
        <v>48560659</v>
      </c>
      <c r="H583" s="252"/>
      <c r="I583" s="265"/>
      <c r="J583" s="515"/>
      <c r="K583" s="312"/>
    </row>
    <row r="584" spans="1:11" s="39" customFormat="1" x14ac:dyDescent="0.25">
      <c r="B584" s="101"/>
      <c r="C584" s="237"/>
      <c r="E584" s="48"/>
      <c r="F584" s="231"/>
      <c r="G584" s="49"/>
      <c r="H584" s="49"/>
      <c r="I584" s="267"/>
      <c r="J584" s="511"/>
      <c r="K584" s="312"/>
    </row>
    <row r="585" spans="1:11" s="39" customFormat="1" x14ac:dyDescent="0.25">
      <c r="A585" s="173" t="s">
        <v>562</v>
      </c>
      <c r="B585" s="173" t="s">
        <v>563</v>
      </c>
      <c r="C585" s="173" t="s">
        <v>436</v>
      </c>
      <c r="D585" s="173" t="s">
        <v>27</v>
      </c>
      <c r="E585" s="18" t="s">
        <v>88</v>
      </c>
      <c r="F585" s="18"/>
      <c r="G585" s="235">
        <f>SUM(J586:J602)</f>
        <v>1353000</v>
      </c>
      <c r="H585" s="47"/>
      <c r="I585" s="274"/>
      <c r="J585" s="509"/>
      <c r="K585" s="312"/>
    </row>
    <row r="586" spans="1:11" s="39" customFormat="1" x14ac:dyDescent="0.25">
      <c r="A586" s="226" t="s">
        <v>789</v>
      </c>
      <c r="B586" s="299" t="s">
        <v>790</v>
      </c>
      <c r="C586" s="259">
        <v>1</v>
      </c>
      <c r="D586" s="227" t="s">
        <v>791</v>
      </c>
      <c r="E586" s="227" t="s">
        <v>550</v>
      </c>
      <c r="F586" s="231" t="s">
        <v>1221</v>
      </c>
      <c r="G586" s="49"/>
      <c r="H586" s="234">
        <v>1000</v>
      </c>
      <c r="I586" s="222">
        <v>1000</v>
      </c>
      <c r="J586" s="505">
        <v>1000</v>
      </c>
      <c r="K586" s="312"/>
    </row>
    <row r="587" spans="1:11" s="39" customFormat="1" x14ac:dyDescent="0.25">
      <c r="A587" s="226" t="s">
        <v>814</v>
      </c>
      <c r="B587" s="299" t="s">
        <v>862</v>
      </c>
      <c r="C587" s="259">
        <v>1</v>
      </c>
      <c r="D587" s="227" t="s">
        <v>1202</v>
      </c>
      <c r="E587" s="227" t="s">
        <v>1203</v>
      </c>
      <c r="F587" s="231" t="s">
        <v>1221</v>
      </c>
      <c r="G587" s="49"/>
      <c r="H587" s="234">
        <v>20000</v>
      </c>
      <c r="I587" s="222">
        <v>20000</v>
      </c>
      <c r="J587" s="505">
        <v>20000</v>
      </c>
      <c r="K587" s="312"/>
    </row>
    <row r="588" spans="1:11" s="39" customFormat="1" x14ac:dyDescent="0.25">
      <c r="A588" s="226" t="s">
        <v>814</v>
      </c>
      <c r="B588" s="299" t="s">
        <v>806</v>
      </c>
      <c r="C588" s="259">
        <v>1</v>
      </c>
      <c r="D588" s="227" t="s">
        <v>1204</v>
      </c>
      <c r="E588" s="227" t="s">
        <v>397</v>
      </c>
      <c r="F588" s="231" t="s">
        <v>1221</v>
      </c>
      <c r="G588" s="49"/>
      <c r="H588" s="234">
        <v>7000</v>
      </c>
      <c r="I588" s="222">
        <v>0</v>
      </c>
      <c r="J588" s="505">
        <v>7000</v>
      </c>
      <c r="K588" s="312"/>
    </row>
    <row r="589" spans="1:11" s="39" customFormat="1" x14ac:dyDescent="0.25">
      <c r="A589" s="226" t="s">
        <v>814</v>
      </c>
      <c r="B589" s="299" t="s">
        <v>808</v>
      </c>
      <c r="C589" s="259">
        <v>1</v>
      </c>
      <c r="D589" s="227" t="s">
        <v>1205</v>
      </c>
      <c r="E589" s="227" t="s">
        <v>401</v>
      </c>
      <c r="F589" s="231" t="s">
        <v>1221</v>
      </c>
      <c r="G589" s="49"/>
      <c r="H589" s="234">
        <v>9500</v>
      </c>
      <c r="I589" s="222">
        <v>0</v>
      </c>
      <c r="J589" s="505">
        <v>9500</v>
      </c>
      <c r="K589" s="312"/>
    </row>
    <row r="590" spans="1:11" s="39" customFormat="1" x14ac:dyDescent="0.25">
      <c r="A590" s="226" t="s">
        <v>814</v>
      </c>
      <c r="B590" s="299" t="s">
        <v>812</v>
      </c>
      <c r="C590" s="259">
        <v>1</v>
      </c>
      <c r="D590" s="227" t="s">
        <v>1206</v>
      </c>
      <c r="E590" s="227" t="s">
        <v>403</v>
      </c>
      <c r="F590" s="231" t="s">
        <v>1221</v>
      </c>
      <c r="G590" s="49"/>
      <c r="H590" s="234">
        <v>15000</v>
      </c>
      <c r="I590" s="222">
        <v>15000</v>
      </c>
      <c r="J590" s="505">
        <v>15000</v>
      </c>
      <c r="K590" s="312"/>
    </row>
    <row r="591" spans="1:11" s="39" customFormat="1" x14ac:dyDescent="0.25">
      <c r="A591" s="226" t="s">
        <v>814</v>
      </c>
      <c r="B591" s="299" t="s">
        <v>812</v>
      </c>
      <c r="C591" s="259">
        <v>1</v>
      </c>
      <c r="D591" s="227" t="s">
        <v>1207</v>
      </c>
      <c r="E591" s="227" t="s">
        <v>402</v>
      </c>
      <c r="F591" s="231" t="s">
        <v>1221</v>
      </c>
      <c r="G591" s="49"/>
      <c r="H591" s="234">
        <v>80500</v>
      </c>
      <c r="I591" s="222">
        <v>80500</v>
      </c>
      <c r="J591" s="505">
        <v>80500</v>
      </c>
      <c r="K591" s="312"/>
    </row>
    <row r="592" spans="1:11" s="39" customFormat="1" x14ac:dyDescent="0.25">
      <c r="A592" s="226" t="s">
        <v>814</v>
      </c>
      <c r="B592" s="445" t="s">
        <v>815</v>
      </c>
      <c r="C592" s="259">
        <v>1</v>
      </c>
      <c r="D592" s="227" t="s">
        <v>820</v>
      </c>
      <c r="E592" s="227" t="s">
        <v>22</v>
      </c>
      <c r="F592" s="231" t="s">
        <v>1221</v>
      </c>
      <c r="G592" s="49"/>
      <c r="H592" s="234">
        <v>100000</v>
      </c>
      <c r="I592" s="222">
        <v>116500</v>
      </c>
      <c r="J592" s="505">
        <v>100000</v>
      </c>
      <c r="K592" s="312"/>
    </row>
    <row r="593" spans="1:11" s="39" customFormat="1" x14ac:dyDescent="0.25">
      <c r="A593" s="226" t="s">
        <v>814</v>
      </c>
      <c r="B593" s="445">
        <v>5139</v>
      </c>
      <c r="C593" s="259">
        <v>1</v>
      </c>
      <c r="D593" s="227" t="s">
        <v>1208</v>
      </c>
      <c r="E593" s="227" t="s">
        <v>414</v>
      </c>
      <c r="F593" s="231" t="s">
        <v>1221</v>
      </c>
      <c r="G593" s="49"/>
      <c r="H593" s="234">
        <v>45000</v>
      </c>
      <c r="I593" s="222">
        <v>64800</v>
      </c>
      <c r="J593" s="505">
        <v>250000</v>
      </c>
      <c r="K593" s="312"/>
    </row>
    <row r="594" spans="1:11" s="39" customFormat="1" x14ac:dyDescent="0.25">
      <c r="A594" s="226" t="s">
        <v>814</v>
      </c>
      <c r="B594" s="445" t="s">
        <v>815</v>
      </c>
      <c r="C594" s="259">
        <v>1</v>
      </c>
      <c r="D594" s="227" t="s">
        <v>1209</v>
      </c>
      <c r="E594" s="227" t="s">
        <v>415</v>
      </c>
      <c r="F594" s="231" t="s">
        <v>1221</v>
      </c>
      <c r="G594" s="49"/>
      <c r="H594" s="234">
        <v>80000</v>
      </c>
      <c r="I594" s="222">
        <v>80000</v>
      </c>
      <c r="J594" s="505">
        <v>80000</v>
      </c>
      <c r="K594" s="312"/>
    </row>
    <row r="595" spans="1:11" s="39" customFormat="1" x14ac:dyDescent="0.25">
      <c r="A595" s="226" t="s">
        <v>814</v>
      </c>
      <c r="B595" s="445" t="s">
        <v>815</v>
      </c>
      <c r="C595" s="259">
        <v>1</v>
      </c>
      <c r="D595" s="227" t="s">
        <v>1210</v>
      </c>
      <c r="E595" s="227" t="s">
        <v>1211</v>
      </c>
      <c r="F595" s="231" t="s">
        <v>1221</v>
      </c>
      <c r="G595" s="49"/>
      <c r="H595" s="234">
        <v>20000</v>
      </c>
      <c r="I595" s="222">
        <v>20000</v>
      </c>
      <c r="J595" s="505">
        <v>20000</v>
      </c>
      <c r="K595" s="312"/>
    </row>
    <row r="596" spans="1:11" s="39" customFormat="1" x14ac:dyDescent="0.25">
      <c r="A596" s="226" t="s">
        <v>814</v>
      </c>
      <c r="B596" s="445" t="s">
        <v>815</v>
      </c>
      <c r="C596" s="259">
        <v>1</v>
      </c>
      <c r="D596" s="227" t="s">
        <v>1212</v>
      </c>
      <c r="E596" s="227" t="s">
        <v>416</v>
      </c>
      <c r="F596" s="231" t="s">
        <v>1221</v>
      </c>
      <c r="G596" s="49"/>
      <c r="H596" s="234">
        <v>5000</v>
      </c>
      <c r="I596" s="222">
        <v>5000</v>
      </c>
      <c r="J596" s="505">
        <v>5000</v>
      </c>
      <c r="K596" s="312"/>
    </row>
    <row r="597" spans="1:11" s="39" customFormat="1" x14ac:dyDescent="0.25">
      <c r="A597" s="226" t="s">
        <v>814</v>
      </c>
      <c r="B597" s="445" t="s">
        <v>815</v>
      </c>
      <c r="C597" s="259">
        <v>1</v>
      </c>
      <c r="D597" s="227" t="s">
        <v>1213</v>
      </c>
      <c r="E597" s="227" t="s">
        <v>417</v>
      </c>
      <c r="F597" s="231" t="s">
        <v>1221</v>
      </c>
      <c r="G597" s="49"/>
      <c r="H597" s="234">
        <v>30000</v>
      </c>
      <c r="I597" s="222">
        <v>30000</v>
      </c>
      <c r="J597" s="505">
        <v>30000</v>
      </c>
      <c r="K597" s="312"/>
    </row>
    <row r="598" spans="1:11" s="39" customFormat="1" x14ac:dyDescent="0.25">
      <c r="A598" s="226" t="s">
        <v>814</v>
      </c>
      <c r="B598" s="445" t="s">
        <v>827</v>
      </c>
      <c r="C598" s="259">
        <v>1</v>
      </c>
      <c r="D598" s="227" t="s">
        <v>828</v>
      </c>
      <c r="E598" s="227" t="s">
        <v>102</v>
      </c>
      <c r="F598" s="231" t="s">
        <v>1221</v>
      </c>
      <c r="G598" s="49"/>
      <c r="H598" s="234">
        <v>10000</v>
      </c>
      <c r="I598" s="222">
        <v>10000</v>
      </c>
      <c r="J598" s="505">
        <v>10000</v>
      </c>
      <c r="K598" s="312"/>
    </row>
    <row r="599" spans="1:11" s="39" customFormat="1" x14ac:dyDescent="0.25">
      <c r="A599" s="249" t="s">
        <v>814</v>
      </c>
      <c r="B599" s="445" t="s">
        <v>796</v>
      </c>
      <c r="C599" s="259">
        <v>1</v>
      </c>
      <c r="D599" s="249" t="s">
        <v>1214</v>
      </c>
      <c r="E599" s="227" t="s">
        <v>170</v>
      </c>
      <c r="F599" s="231" t="s">
        <v>1221</v>
      </c>
      <c r="G599" s="49"/>
      <c r="H599" s="234">
        <v>0</v>
      </c>
      <c r="I599" s="222">
        <v>0</v>
      </c>
      <c r="J599" s="505">
        <v>265000</v>
      </c>
      <c r="K599" s="312"/>
    </row>
    <row r="600" spans="1:11" s="39" customFormat="1" x14ac:dyDescent="0.25">
      <c r="A600" s="226" t="s">
        <v>814</v>
      </c>
      <c r="B600" s="445" t="s">
        <v>829</v>
      </c>
      <c r="C600" s="259">
        <v>1</v>
      </c>
      <c r="D600" s="227" t="s">
        <v>1215</v>
      </c>
      <c r="E600" s="227" t="s">
        <v>420</v>
      </c>
      <c r="F600" s="231" t="s">
        <v>1221</v>
      </c>
      <c r="G600" s="49"/>
      <c r="H600" s="234">
        <v>260000</v>
      </c>
      <c r="I600" s="222">
        <v>264000</v>
      </c>
      <c r="J600" s="505">
        <v>400000</v>
      </c>
      <c r="K600" s="312"/>
    </row>
    <row r="601" spans="1:11" s="39" customFormat="1" x14ac:dyDescent="0.25">
      <c r="A601" s="226" t="s">
        <v>814</v>
      </c>
      <c r="B601" s="445" t="s">
        <v>832</v>
      </c>
      <c r="C601" s="259">
        <v>1</v>
      </c>
      <c r="D601" s="227" t="s">
        <v>1216</v>
      </c>
      <c r="E601" s="227" t="s">
        <v>1217</v>
      </c>
      <c r="F601" s="231" t="s">
        <v>1221</v>
      </c>
      <c r="G601" s="49"/>
      <c r="H601" s="234">
        <v>50000</v>
      </c>
      <c r="I601" s="222">
        <v>30200</v>
      </c>
      <c r="J601" s="505">
        <v>50000</v>
      </c>
      <c r="K601" s="312"/>
    </row>
    <row r="602" spans="1:11" s="39" customFormat="1" x14ac:dyDescent="0.25">
      <c r="A602" s="226" t="s">
        <v>789</v>
      </c>
      <c r="B602" s="446">
        <v>5172</v>
      </c>
      <c r="C602" s="259">
        <v>1</v>
      </c>
      <c r="D602" s="279" t="s">
        <v>1833</v>
      </c>
      <c r="E602" s="263" t="s">
        <v>1218</v>
      </c>
      <c r="F602" s="231" t="s">
        <v>1221</v>
      </c>
      <c r="G602" s="49"/>
      <c r="H602" s="234">
        <v>0</v>
      </c>
      <c r="I602" s="222">
        <v>0</v>
      </c>
      <c r="J602" s="505">
        <v>10000</v>
      </c>
      <c r="K602" s="312"/>
    </row>
    <row r="603" spans="1:11" s="39" customFormat="1" x14ac:dyDescent="0.25">
      <c r="B603" s="101"/>
      <c r="C603" s="237"/>
      <c r="E603" s="300" t="s">
        <v>1219</v>
      </c>
      <c r="F603" s="301"/>
      <c r="G603" s="302">
        <f>SUM(G585)</f>
        <v>1353000</v>
      </c>
      <c r="H603" s="303"/>
      <c r="I603" s="304"/>
      <c r="J603" s="515"/>
      <c r="K603" s="312"/>
    </row>
    <row r="604" spans="1:11" s="39" customFormat="1" x14ac:dyDescent="0.25">
      <c r="B604" s="101"/>
      <c r="C604" s="237"/>
      <c r="E604" s="84" t="s">
        <v>1795</v>
      </c>
      <c r="F604" s="84"/>
      <c r="G604" s="89">
        <f>SUM(J533:J602)</f>
        <v>54626659</v>
      </c>
      <c r="H604" s="89"/>
      <c r="I604" s="345"/>
      <c r="J604" s="513"/>
      <c r="K604" s="312"/>
    </row>
    <row r="605" spans="1:11" s="39" customFormat="1" x14ac:dyDescent="0.25">
      <c r="A605" s="6"/>
      <c r="B605" s="173"/>
      <c r="C605" s="239"/>
      <c r="D605" s="6"/>
      <c r="E605" s="48"/>
      <c r="F605" s="231"/>
      <c r="G605" s="49"/>
      <c r="H605" s="49"/>
      <c r="I605" s="267"/>
      <c r="J605" s="511"/>
      <c r="K605" s="312"/>
    </row>
    <row r="606" spans="1:11" s="39" customFormat="1" ht="13.8" x14ac:dyDescent="0.25">
      <c r="A606" s="6"/>
      <c r="B606" s="173"/>
      <c r="C606" s="239"/>
      <c r="D606" s="6"/>
      <c r="E606" s="82" t="s">
        <v>787</v>
      </c>
      <c r="F606" s="69"/>
      <c r="G606" s="88">
        <f>SUM(G607+G626+G647)</f>
        <v>28238682</v>
      </c>
      <c r="H606" s="88"/>
      <c r="I606" s="535"/>
      <c r="J606" s="508"/>
      <c r="K606" s="312"/>
    </row>
    <row r="607" spans="1:11" s="39" customFormat="1" x14ac:dyDescent="0.25">
      <c r="A607" s="173" t="s">
        <v>562</v>
      </c>
      <c r="B607" s="173" t="s">
        <v>563</v>
      </c>
      <c r="C607" s="173" t="s">
        <v>436</v>
      </c>
      <c r="D607" s="173" t="s">
        <v>27</v>
      </c>
      <c r="E607" s="639" t="s">
        <v>1792</v>
      </c>
      <c r="F607" s="631"/>
      <c r="G607" s="640">
        <f>SUM(J607:J612)</f>
        <v>7239000</v>
      </c>
      <c r="H607" s="644"/>
      <c r="I607" s="641"/>
      <c r="J607" s="642"/>
      <c r="K607" s="312"/>
    </row>
    <row r="608" spans="1:11" s="39" customFormat="1" x14ac:dyDescent="0.25">
      <c r="A608" s="226" t="s">
        <v>789</v>
      </c>
      <c r="B608" s="284" t="s">
        <v>849</v>
      </c>
      <c r="C608" s="228">
        <v>1</v>
      </c>
      <c r="D608" s="227" t="s">
        <v>850</v>
      </c>
      <c r="E608" s="227" t="s">
        <v>113</v>
      </c>
      <c r="F608" s="231" t="s">
        <v>928</v>
      </c>
      <c r="G608" s="255"/>
      <c r="H608" s="547">
        <v>4451000</v>
      </c>
      <c r="I608" s="547">
        <v>4451000</v>
      </c>
      <c r="J608" s="620">
        <v>5385000</v>
      </c>
      <c r="K608" s="312"/>
    </row>
    <row r="609" spans="1:11" s="39" customFormat="1" x14ac:dyDescent="0.25">
      <c r="A609" s="226" t="s">
        <v>789</v>
      </c>
      <c r="B609" s="284" t="s">
        <v>853</v>
      </c>
      <c r="C609" s="228">
        <v>1</v>
      </c>
      <c r="D609" s="227" t="s">
        <v>854</v>
      </c>
      <c r="E609" s="227" t="s">
        <v>855</v>
      </c>
      <c r="F609" s="231" t="s">
        <v>928</v>
      </c>
      <c r="G609" s="255"/>
      <c r="H609" s="547">
        <v>1112000</v>
      </c>
      <c r="I609" s="547">
        <v>1112000</v>
      </c>
      <c r="J609" s="620">
        <v>1346000</v>
      </c>
      <c r="K609" s="312"/>
    </row>
    <row r="610" spans="1:11" s="39" customFormat="1" x14ac:dyDescent="0.25">
      <c r="A610" s="226" t="s">
        <v>789</v>
      </c>
      <c r="B610" s="284" t="s">
        <v>856</v>
      </c>
      <c r="C610" s="228">
        <v>1</v>
      </c>
      <c r="D610" s="227" t="s">
        <v>857</v>
      </c>
      <c r="E610" s="227" t="s">
        <v>115</v>
      </c>
      <c r="F610" s="231" t="s">
        <v>928</v>
      </c>
      <c r="G610" s="255"/>
      <c r="H610" s="547">
        <v>400000</v>
      </c>
      <c r="I610" s="547">
        <v>400000</v>
      </c>
      <c r="J610" s="620">
        <v>485000</v>
      </c>
      <c r="K610" s="312"/>
    </row>
    <row r="611" spans="1:11" s="39" customFormat="1" x14ac:dyDescent="0.25">
      <c r="A611" s="226" t="s">
        <v>789</v>
      </c>
      <c r="B611" s="284" t="s">
        <v>858</v>
      </c>
      <c r="C611" s="228">
        <v>1</v>
      </c>
      <c r="D611" s="227" t="s">
        <v>859</v>
      </c>
      <c r="E611" s="227" t="s">
        <v>116</v>
      </c>
      <c r="F611" s="231" t="s">
        <v>928</v>
      </c>
      <c r="G611" s="255"/>
      <c r="H611" s="547">
        <v>20180</v>
      </c>
      <c r="I611" s="547">
        <v>20180</v>
      </c>
      <c r="J611" s="620">
        <v>23000</v>
      </c>
      <c r="K611" s="312"/>
    </row>
    <row r="612" spans="1:11" s="39" customFormat="1" ht="13.8" x14ac:dyDescent="0.25">
      <c r="A612" s="6"/>
      <c r="B612" s="173"/>
      <c r="C612" s="239"/>
      <c r="D612" s="6"/>
      <c r="E612" s="16"/>
      <c r="F612" s="621"/>
      <c r="G612" s="622"/>
      <c r="H612" s="622"/>
      <c r="I612" s="623"/>
      <c r="J612" s="624"/>
      <c r="K612" s="312"/>
    </row>
    <row r="613" spans="1:11" s="39" customFormat="1" x14ac:dyDescent="0.25">
      <c r="A613" s="173" t="s">
        <v>562</v>
      </c>
      <c r="B613" s="173" t="s">
        <v>563</v>
      </c>
      <c r="C613" s="173" t="s">
        <v>436</v>
      </c>
      <c r="D613" s="173" t="s">
        <v>27</v>
      </c>
      <c r="E613" s="18" t="s">
        <v>88</v>
      </c>
      <c r="F613" s="18"/>
      <c r="G613" s="235">
        <f>SUM(J614:J625)</f>
        <v>8903082</v>
      </c>
      <c r="H613" s="47"/>
      <c r="I613" s="274"/>
      <c r="J613" s="509"/>
      <c r="K613" s="312"/>
    </row>
    <row r="614" spans="1:11" s="39" customFormat="1" x14ac:dyDescent="0.25">
      <c r="A614" s="337" t="s">
        <v>1373</v>
      </c>
      <c r="B614" s="594" t="s">
        <v>860</v>
      </c>
      <c r="C614" s="338">
        <v>1</v>
      </c>
      <c r="D614" s="328" t="s">
        <v>1374</v>
      </c>
      <c r="E614" s="328" t="s">
        <v>1375</v>
      </c>
      <c r="F614" s="231" t="s">
        <v>1401</v>
      </c>
      <c r="G614" s="329"/>
      <c r="H614" s="330">
        <v>7010000</v>
      </c>
      <c r="I614" s="542">
        <v>7010000</v>
      </c>
      <c r="J614" s="505">
        <v>7010000</v>
      </c>
      <c r="K614" s="312"/>
    </row>
    <row r="615" spans="1:11" s="39" customFormat="1" x14ac:dyDescent="0.25">
      <c r="A615" s="325" t="s">
        <v>789</v>
      </c>
      <c r="B615" s="349" t="s">
        <v>790</v>
      </c>
      <c r="C615" s="259">
        <v>1</v>
      </c>
      <c r="D615" s="326" t="s">
        <v>791</v>
      </c>
      <c r="E615" s="326" t="s">
        <v>550</v>
      </c>
      <c r="F615" s="231" t="s">
        <v>1401</v>
      </c>
      <c r="G615" s="49"/>
      <c r="H615" s="331">
        <v>4000</v>
      </c>
      <c r="I615" s="332">
        <v>4000</v>
      </c>
      <c r="J615" s="505">
        <v>4000</v>
      </c>
      <c r="K615" s="312"/>
    </row>
    <row r="616" spans="1:11" s="39" customFormat="1" x14ac:dyDescent="0.25">
      <c r="A616" s="325" t="s">
        <v>789</v>
      </c>
      <c r="B616" s="349" t="s">
        <v>815</v>
      </c>
      <c r="C616" s="259">
        <v>1</v>
      </c>
      <c r="D616" s="326" t="s">
        <v>820</v>
      </c>
      <c r="E616" s="326" t="s">
        <v>22</v>
      </c>
      <c r="F616" s="231" t="s">
        <v>1401</v>
      </c>
      <c r="G616" s="49"/>
      <c r="H616" s="331">
        <v>1000</v>
      </c>
      <c r="I616" s="332">
        <v>10990</v>
      </c>
      <c r="J616" s="505">
        <v>40000</v>
      </c>
      <c r="K616" s="312"/>
    </row>
    <row r="617" spans="1:11" s="39" customFormat="1" x14ac:dyDescent="0.25">
      <c r="A617" s="325" t="s">
        <v>789</v>
      </c>
      <c r="B617" s="349" t="s">
        <v>794</v>
      </c>
      <c r="C617" s="259">
        <v>1</v>
      </c>
      <c r="D617" s="326" t="s">
        <v>795</v>
      </c>
      <c r="E617" s="326" t="s">
        <v>1</v>
      </c>
      <c r="F617" s="231" t="s">
        <v>1401</v>
      </c>
      <c r="G617" s="49"/>
      <c r="H617" s="331">
        <v>6000</v>
      </c>
      <c r="I617" s="332">
        <v>6000</v>
      </c>
      <c r="J617" s="505">
        <v>6000</v>
      </c>
      <c r="K617" s="312"/>
    </row>
    <row r="618" spans="1:11" s="39" customFormat="1" x14ac:dyDescent="0.25">
      <c r="A618" s="325" t="s">
        <v>1376</v>
      </c>
      <c r="B618" s="349" t="s">
        <v>827</v>
      </c>
      <c r="C618" s="259">
        <v>1</v>
      </c>
      <c r="D618" s="326" t="s">
        <v>1377</v>
      </c>
      <c r="E618" s="326" t="s">
        <v>1378</v>
      </c>
      <c r="F618" s="231" t="s">
        <v>1401</v>
      </c>
      <c r="G618" s="49"/>
      <c r="H618" s="331">
        <v>34000</v>
      </c>
      <c r="I618" s="332">
        <v>34000</v>
      </c>
      <c r="J618" s="505">
        <v>34000</v>
      </c>
      <c r="K618" s="312"/>
    </row>
    <row r="619" spans="1:11" s="39" customFormat="1" x14ac:dyDescent="0.25">
      <c r="A619" s="325" t="s">
        <v>789</v>
      </c>
      <c r="B619" s="349" t="s">
        <v>827</v>
      </c>
      <c r="C619" s="259">
        <v>1</v>
      </c>
      <c r="D619" s="326" t="s">
        <v>828</v>
      </c>
      <c r="E619" s="326" t="s">
        <v>102</v>
      </c>
      <c r="F619" s="231" t="s">
        <v>1401</v>
      </c>
      <c r="G619" s="49"/>
      <c r="H619" s="331">
        <v>1000</v>
      </c>
      <c r="I619" s="332">
        <v>1000</v>
      </c>
      <c r="J619" s="505">
        <v>1000</v>
      </c>
      <c r="K619" s="312"/>
    </row>
    <row r="620" spans="1:11" s="39" customFormat="1" x14ac:dyDescent="0.25">
      <c r="A620" s="325" t="s">
        <v>1376</v>
      </c>
      <c r="B620" s="349" t="s">
        <v>829</v>
      </c>
      <c r="C620" s="259">
        <v>1</v>
      </c>
      <c r="D620" s="326" t="s">
        <v>1379</v>
      </c>
      <c r="E620" s="326" t="s">
        <v>1380</v>
      </c>
      <c r="F620" s="231" t="s">
        <v>1401</v>
      </c>
      <c r="G620" s="49"/>
      <c r="H620" s="331">
        <v>210000</v>
      </c>
      <c r="I620" s="332">
        <v>210000</v>
      </c>
      <c r="J620" s="505">
        <v>335050</v>
      </c>
      <c r="K620" s="312"/>
    </row>
    <row r="621" spans="1:11" s="39" customFormat="1" x14ac:dyDescent="0.25">
      <c r="A621" s="325" t="s">
        <v>789</v>
      </c>
      <c r="B621" s="349" t="s">
        <v>829</v>
      </c>
      <c r="C621" s="259">
        <v>1</v>
      </c>
      <c r="D621" s="326" t="s">
        <v>1381</v>
      </c>
      <c r="E621" s="326" t="s">
        <v>1382</v>
      </c>
      <c r="F621" s="231" t="s">
        <v>1401</v>
      </c>
      <c r="G621" s="49"/>
      <c r="H621" s="331">
        <v>15000</v>
      </c>
      <c r="I621" s="332">
        <v>15000</v>
      </c>
      <c r="J621" s="505">
        <v>15000</v>
      </c>
      <c r="K621" s="312"/>
    </row>
    <row r="622" spans="1:11" s="39" customFormat="1" x14ac:dyDescent="0.25">
      <c r="A622" s="327" t="s">
        <v>1248</v>
      </c>
      <c r="B622" s="595" t="s">
        <v>1163</v>
      </c>
      <c r="C622" s="259">
        <v>1</v>
      </c>
      <c r="D622" s="327" t="s">
        <v>1164</v>
      </c>
      <c r="E622" s="327" t="s">
        <v>1755</v>
      </c>
      <c r="F622" s="231" t="s">
        <v>1401</v>
      </c>
      <c r="G622" s="49"/>
      <c r="H622" s="331">
        <v>0</v>
      </c>
      <c r="I622" s="332">
        <v>0</v>
      </c>
      <c r="J622" s="505">
        <v>278032</v>
      </c>
      <c r="K622" s="312"/>
    </row>
    <row r="623" spans="1:11" s="39" customFormat="1" x14ac:dyDescent="0.25">
      <c r="A623" s="325" t="s">
        <v>1088</v>
      </c>
      <c r="B623" s="349" t="s">
        <v>835</v>
      </c>
      <c r="C623" s="259">
        <v>1</v>
      </c>
      <c r="D623" s="326" t="s">
        <v>1383</v>
      </c>
      <c r="E623" s="326" t="s">
        <v>1384</v>
      </c>
      <c r="F623" s="231" t="s">
        <v>1401</v>
      </c>
      <c r="G623" s="49"/>
      <c r="H623" s="331">
        <v>670000</v>
      </c>
      <c r="I623" s="332">
        <v>670000</v>
      </c>
      <c r="J623" s="505">
        <v>670000</v>
      </c>
      <c r="K623" s="312"/>
    </row>
    <row r="624" spans="1:11" s="39" customFormat="1" x14ac:dyDescent="0.25">
      <c r="A624" s="325" t="s">
        <v>1091</v>
      </c>
      <c r="B624" s="349" t="s">
        <v>835</v>
      </c>
      <c r="C624" s="259">
        <v>1</v>
      </c>
      <c r="D624" s="326" t="s">
        <v>1385</v>
      </c>
      <c r="E624" s="326" t="s">
        <v>1386</v>
      </c>
      <c r="F624" s="231" t="s">
        <v>1401</v>
      </c>
      <c r="G624" s="49"/>
      <c r="H624" s="331">
        <v>900000</v>
      </c>
      <c r="I624" s="332">
        <v>900000</v>
      </c>
      <c r="J624" s="505">
        <v>450000</v>
      </c>
      <c r="K624" s="312"/>
    </row>
    <row r="625" spans="1:11" s="39" customFormat="1" x14ac:dyDescent="0.25">
      <c r="A625" s="325" t="s">
        <v>789</v>
      </c>
      <c r="B625" s="349" t="s">
        <v>893</v>
      </c>
      <c r="C625" s="259">
        <v>1</v>
      </c>
      <c r="D625" s="326" t="s">
        <v>1387</v>
      </c>
      <c r="E625" s="326" t="s">
        <v>1388</v>
      </c>
      <c r="F625" s="231" t="s">
        <v>1401</v>
      </c>
      <c r="G625" s="49"/>
      <c r="H625" s="331">
        <v>6000</v>
      </c>
      <c r="I625" s="332">
        <v>6000</v>
      </c>
      <c r="J625" s="505">
        <v>60000</v>
      </c>
      <c r="K625" s="312"/>
    </row>
    <row r="626" spans="1:11" s="39" customFormat="1" x14ac:dyDescent="0.25">
      <c r="A626" s="333"/>
      <c r="B626" s="350"/>
      <c r="C626" s="259"/>
      <c r="D626" s="334"/>
      <c r="E626" s="300" t="s">
        <v>1400</v>
      </c>
      <c r="F626" s="301"/>
      <c r="G626" s="302">
        <f>SUM(J614:J625)</f>
        <v>8903082</v>
      </c>
      <c r="H626" s="303"/>
      <c r="I626" s="304"/>
      <c r="J626" s="515"/>
      <c r="K626" s="312"/>
    </row>
    <row r="627" spans="1:11" s="39" customFormat="1" x14ac:dyDescent="0.25">
      <c r="A627" s="333"/>
      <c r="B627" s="350"/>
      <c r="C627" s="259"/>
      <c r="D627" s="334"/>
      <c r="E627" s="291"/>
      <c r="F627" s="335"/>
      <c r="G627" s="292"/>
      <c r="H627" s="264"/>
      <c r="I627" s="336"/>
      <c r="J627" s="511"/>
      <c r="K627" s="312"/>
    </row>
    <row r="628" spans="1:11" s="39" customFormat="1" x14ac:dyDescent="0.25">
      <c r="A628" s="173" t="s">
        <v>562</v>
      </c>
      <c r="B628" s="173" t="s">
        <v>563</v>
      </c>
      <c r="C628" s="173" t="s">
        <v>436</v>
      </c>
      <c r="D628" s="173" t="s">
        <v>27</v>
      </c>
      <c r="E628" s="18" t="s">
        <v>88</v>
      </c>
      <c r="F628" s="18"/>
      <c r="G628" s="235">
        <f>SUM(J629:J642)</f>
        <v>10616600</v>
      </c>
      <c r="H628" s="47"/>
      <c r="I628" s="274"/>
      <c r="J628" s="509"/>
      <c r="K628" s="312"/>
    </row>
    <row r="629" spans="1:11" s="39" customFormat="1" x14ac:dyDescent="0.25">
      <c r="A629" s="226" t="s">
        <v>789</v>
      </c>
      <c r="B629" s="284" t="s">
        <v>790</v>
      </c>
      <c r="C629" s="228">
        <v>1</v>
      </c>
      <c r="D629" s="227" t="s">
        <v>791</v>
      </c>
      <c r="E629" s="227" t="s">
        <v>550</v>
      </c>
      <c r="F629" s="231" t="s">
        <v>1424</v>
      </c>
      <c r="G629" s="49"/>
      <c r="H629" s="232">
        <v>1000</v>
      </c>
      <c r="I629" s="222">
        <v>1000</v>
      </c>
      <c r="J629" s="505">
        <v>1000</v>
      </c>
      <c r="K629" s="312"/>
    </row>
    <row r="630" spans="1:11" s="39" customFormat="1" x14ac:dyDescent="0.25">
      <c r="A630" s="226" t="s">
        <v>1402</v>
      </c>
      <c r="B630" s="284" t="s">
        <v>806</v>
      </c>
      <c r="C630" s="228">
        <v>1</v>
      </c>
      <c r="D630" s="227" t="s">
        <v>1403</v>
      </c>
      <c r="E630" s="227" t="s">
        <v>1404</v>
      </c>
      <c r="F630" s="231" t="s">
        <v>1424</v>
      </c>
      <c r="G630" s="49"/>
      <c r="H630" s="232">
        <v>1500</v>
      </c>
      <c r="I630" s="222">
        <v>1500</v>
      </c>
      <c r="J630" s="505">
        <v>1500</v>
      </c>
      <c r="K630" s="312"/>
    </row>
    <row r="631" spans="1:11" s="39" customFormat="1" x14ac:dyDescent="0.25">
      <c r="A631" s="226" t="s">
        <v>1405</v>
      </c>
      <c r="B631" s="284" t="s">
        <v>792</v>
      </c>
      <c r="C631" s="228">
        <v>1</v>
      </c>
      <c r="D631" s="227" t="s">
        <v>793</v>
      </c>
      <c r="E631" s="227" t="s">
        <v>551</v>
      </c>
      <c r="F631" s="231" t="s">
        <v>1424</v>
      </c>
      <c r="G631" s="49"/>
      <c r="H631" s="232">
        <v>1600</v>
      </c>
      <c r="I631" s="222">
        <v>1600</v>
      </c>
      <c r="J631" s="505">
        <v>1600</v>
      </c>
      <c r="K631" s="312"/>
    </row>
    <row r="632" spans="1:11" s="39" customFormat="1" x14ac:dyDescent="0.25">
      <c r="A632" s="226" t="s">
        <v>1406</v>
      </c>
      <c r="B632" s="284" t="s">
        <v>815</v>
      </c>
      <c r="C632" s="228">
        <v>1</v>
      </c>
      <c r="D632" s="227" t="s">
        <v>1407</v>
      </c>
      <c r="E632" s="227" t="s">
        <v>1408</v>
      </c>
      <c r="F632" s="231" t="s">
        <v>1424</v>
      </c>
      <c r="G632" s="49"/>
      <c r="H632" s="232">
        <v>9000</v>
      </c>
      <c r="I632" s="222">
        <v>9000</v>
      </c>
      <c r="J632" s="505">
        <v>9000</v>
      </c>
      <c r="K632" s="312"/>
    </row>
    <row r="633" spans="1:11" s="39" customFormat="1" x14ac:dyDescent="0.25">
      <c r="A633" s="226" t="s">
        <v>1405</v>
      </c>
      <c r="B633" s="284" t="s">
        <v>815</v>
      </c>
      <c r="C633" s="228">
        <v>1</v>
      </c>
      <c r="D633" s="227" t="s">
        <v>1409</v>
      </c>
      <c r="E633" s="227" t="s">
        <v>1410</v>
      </c>
      <c r="F633" s="231" t="s">
        <v>1424</v>
      </c>
      <c r="G633" s="49"/>
      <c r="H633" s="232">
        <v>10000</v>
      </c>
      <c r="I633" s="222">
        <v>10000</v>
      </c>
      <c r="J633" s="505">
        <v>10000</v>
      </c>
      <c r="K633" s="312"/>
    </row>
    <row r="634" spans="1:11" s="39" customFormat="1" x14ac:dyDescent="0.25">
      <c r="A634" s="226" t="s">
        <v>1402</v>
      </c>
      <c r="B634" s="284" t="s">
        <v>815</v>
      </c>
      <c r="C634" s="228">
        <v>1</v>
      </c>
      <c r="D634" s="227" t="s">
        <v>1411</v>
      </c>
      <c r="E634" s="227" t="s">
        <v>1412</v>
      </c>
      <c r="F634" s="231" t="s">
        <v>1424</v>
      </c>
      <c r="G634" s="49"/>
      <c r="H634" s="232">
        <v>84000</v>
      </c>
      <c r="I634" s="222">
        <v>84000</v>
      </c>
      <c r="J634" s="505">
        <v>84000</v>
      </c>
      <c r="K634" s="312"/>
    </row>
    <row r="635" spans="1:11" s="39" customFormat="1" x14ac:dyDescent="0.25">
      <c r="A635" s="226" t="s">
        <v>1402</v>
      </c>
      <c r="B635" s="284" t="s">
        <v>815</v>
      </c>
      <c r="C635" s="228">
        <v>1</v>
      </c>
      <c r="D635" s="227" t="s">
        <v>1413</v>
      </c>
      <c r="E635" s="227" t="s">
        <v>1414</v>
      </c>
      <c r="F635" s="231" t="s">
        <v>1424</v>
      </c>
      <c r="G635" s="49"/>
      <c r="H635" s="232">
        <v>2800000</v>
      </c>
      <c r="I635" s="222">
        <v>2800000</v>
      </c>
      <c r="J635" s="505">
        <v>2800000</v>
      </c>
      <c r="K635" s="312"/>
    </row>
    <row r="636" spans="1:11" s="39" customFormat="1" x14ac:dyDescent="0.25">
      <c r="A636" s="226" t="s">
        <v>1402</v>
      </c>
      <c r="B636" s="284" t="s">
        <v>815</v>
      </c>
      <c r="C636" s="228">
        <v>1</v>
      </c>
      <c r="D636" s="227" t="s">
        <v>1415</v>
      </c>
      <c r="E636" s="227" t="s">
        <v>1756</v>
      </c>
      <c r="F636" s="231" t="s">
        <v>1424</v>
      </c>
      <c r="G636" s="49"/>
      <c r="H636" s="232">
        <v>2200000</v>
      </c>
      <c r="I636" s="222">
        <v>2200000</v>
      </c>
      <c r="J636" s="505">
        <v>2200000</v>
      </c>
      <c r="K636" s="312"/>
    </row>
    <row r="637" spans="1:11" s="39" customFormat="1" x14ac:dyDescent="0.25">
      <c r="A637" s="226" t="s">
        <v>789</v>
      </c>
      <c r="B637" s="284" t="s">
        <v>794</v>
      </c>
      <c r="C637" s="228">
        <v>1</v>
      </c>
      <c r="D637" s="227" t="s">
        <v>795</v>
      </c>
      <c r="E637" s="227" t="s">
        <v>1</v>
      </c>
      <c r="F637" s="231" t="s">
        <v>1424</v>
      </c>
      <c r="G637" s="49"/>
      <c r="H637" s="232">
        <v>5000</v>
      </c>
      <c r="I637" s="222">
        <v>5000</v>
      </c>
      <c r="J637" s="505">
        <v>5000</v>
      </c>
      <c r="K637" s="312"/>
    </row>
    <row r="638" spans="1:11" s="39" customFormat="1" x14ac:dyDescent="0.25">
      <c r="A638" s="226" t="s">
        <v>789</v>
      </c>
      <c r="B638" s="284" t="s">
        <v>827</v>
      </c>
      <c r="C638" s="228">
        <v>1</v>
      </c>
      <c r="D638" s="227" t="s">
        <v>828</v>
      </c>
      <c r="E638" s="227" t="s">
        <v>102</v>
      </c>
      <c r="F638" s="231" t="s">
        <v>1424</v>
      </c>
      <c r="G638" s="49"/>
      <c r="H638" s="232">
        <v>1500</v>
      </c>
      <c r="I638" s="222">
        <v>1500</v>
      </c>
      <c r="J638" s="505">
        <v>1500</v>
      </c>
      <c r="K638" s="312"/>
    </row>
    <row r="639" spans="1:11" s="39" customFormat="1" x14ac:dyDescent="0.25">
      <c r="A639" s="339" t="s">
        <v>1280</v>
      </c>
      <c r="B639" s="299" t="s">
        <v>796</v>
      </c>
      <c r="C639" s="228">
        <v>1</v>
      </c>
      <c r="D639" s="273" t="s">
        <v>1416</v>
      </c>
      <c r="E639" s="273" t="s">
        <v>1417</v>
      </c>
      <c r="F639" s="231" t="s">
        <v>1424</v>
      </c>
      <c r="G639" s="49"/>
      <c r="H639" s="276">
        <v>350000</v>
      </c>
      <c r="I639" s="290">
        <v>350000</v>
      </c>
      <c r="J639" s="505">
        <v>450000</v>
      </c>
      <c r="K639" s="312"/>
    </row>
    <row r="640" spans="1:11" s="39" customFormat="1" x14ac:dyDescent="0.25">
      <c r="A640" s="339" t="s">
        <v>1406</v>
      </c>
      <c r="B640" s="299" t="s">
        <v>835</v>
      </c>
      <c r="C640" s="228">
        <v>1</v>
      </c>
      <c r="D640" s="273" t="s">
        <v>1418</v>
      </c>
      <c r="E640" s="273" t="s">
        <v>1419</v>
      </c>
      <c r="F640" s="231" t="s">
        <v>1424</v>
      </c>
      <c r="G640" s="49"/>
      <c r="H640" s="276">
        <v>15000</v>
      </c>
      <c r="I640" s="290">
        <v>15000</v>
      </c>
      <c r="J640" s="505">
        <v>15000</v>
      </c>
      <c r="K640" s="312"/>
    </row>
    <row r="641" spans="1:11" s="39" customFormat="1" x14ac:dyDescent="0.25">
      <c r="A641" s="226" t="s">
        <v>1421</v>
      </c>
      <c r="B641" s="284" t="s">
        <v>1172</v>
      </c>
      <c r="C641" s="228">
        <v>1</v>
      </c>
      <c r="D641" s="227" t="s">
        <v>1422</v>
      </c>
      <c r="E641" s="227" t="s">
        <v>1423</v>
      </c>
      <c r="F641" s="231" t="s">
        <v>1424</v>
      </c>
      <c r="G641" s="49"/>
      <c r="H641" s="232">
        <v>38000</v>
      </c>
      <c r="I641" s="222">
        <v>38000</v>
      </c>
      <c r="J641" s="505">
        <v>38000</v>
      </c>
      <c r="K641" s="312"/>
    </row>
    <row r="642" spans="1:11" s="39" customFormat="1" x14ac:dyDescent="0.25">
      <c r="A642" s="226" t="s">
        <v>837</v>
      </c>
      <c r="B642" s="284" t="s">
        <v>838</v>
      </c>
      <c r="C642" s="228">
        <v>1</v>
      </c>
      <c r="D642" s="227" t="s">
        <v>839</v>
      </c>
      <c r="E642" s="227" t="s">
        <v>1781</v>
      </c>
      <c r="F642" s="231" t="s">
        <v>1424</v>
      </c>
      <c r="G642" s="49"/>
      <c r="H642" s="232">
        <v>6000000</v>
      </c>
      <c r="I642" s="222">
        <v>6000000</v>
      </c>
      <c r="J642" s="505">
        <v>5000000</v>
      </c>
      <c r="K642" s="312"/>
    </row>
    <row r="643" spans="1:11" s="39" customFormat="1" x14ac:dyDescent="0.25">
      <c r="A643" s="333"/>
      <c r="B643" s="350"/>
      <c r="C643" s="259"/>
      <c r="D643" s="334"/>
      <c r="E643" s="257" t="s">
        <v>89</v>
      </c>
      <c r="F643" s="261"/>
      <c r="G643" s="258">
        <f>SUM(J644:J646)</f>
        <v>1480000</v>
      </c>
      <c r="H643" s="275"/>
      <c r="I643" s="539"/>
      <c r="J643" s="516"/>
      <c r="K643" s="312"/>
    </row>
    <row r="644" spans="1:11" s="39" customFormat="1" x14ac:dyDescent="0.25">
      <c r="A644" s="226" t="s">
        <v>1083</v>
      </c>
      <c r="B644" s="284" t="s">
        <v>1425</v>
      </c>
      <c r="C644" s="228">
        <v>1</v>
      </c>
      <c r="D644" s="227" t="s">
        <v>1426</v>
      </c>
      <c r="E644" s="227" t="s">
        <v>1427</v>
      </c>
      <c r="F644" s="231" t="s">
        <v>1424</v>
      </c>
      <c r="G644" s="49"/>
      <c r="H644" s="232">
        <v>910000</v>
      </c>
      <c r="I644" s="222">
        <v>910000</v>
      </c>
      <c r="J644" s="505">
        <v>910000</v>
      </c>
      <c r="K644" s="312"/>
    </row>
    <row r="645" spans="1:11" s="39" customFormat="1" x14ac:dyDescent="0.25">
      <c r="A645" s="226" t="s">
        <v>1083</v>
      </c>
      <c r="B645" s="284" t="s">
        <v>1425</v>
      </c>
      <c r="C645" s="228">
        <v>1</v>
      </c>
      <c r="D645" s="227" t="s">
        <v>1428</v>
      </c>
      <c r="E645" s="227" t="s">
        <v>1429</v>
      </c>
      <c r="F645" s="231" t="s">
        <v>1424</v>
      </c>
      <c r="G645" s="49"/>
      <c r="H645" s="232">
        <v>700000</v>
      </c>
      <c r="I645" s="222">
        <v>700000</v>
      </c>
      <c r="J645" s="505">
        <v>500000</v>
      </c>
      <c r="K645" s="312"/>
    </row>
    <row r="646" spans="1:11" s="39" customFormat="1" x14ac:dyDescent="0.25">
      <c r="A646" s="226" t="s">
        <v>1083</v>
      </c>
      <c r="B646" s="284" t="s">
        <v>1425</v>
      </c>
      <c r="C646" s="228">
        <v>1</v>
      </c>
      <c r="D646" s="227" t="s">
        <v>1430</v>
      </c>
      <c r="E646" s="227" t="s">
        <v>1431</v>
      </c>
      <c r="F646" s="231" t="s">
        <v>1424</v>
      </c>
      <c r="G646" s="46"/>
      <c r="H646" s="232">
        <v>70000</v>
      </c>
      <c r="I646" s="222">
        <v>70000</v>
      </c>
      <c r="J646" s="505">
        <v>70000</v>
      </c>
      <c r="K646" s="312"/>
    </row>
    <row r="647" spans="1:11" s="39" customFormat="1" x14ac:dyDescent="0.25">
      <c r="A647" s="41"/>
      <c r="B647" s="381"/>
      <c r="C647" s="242"/>
      <c r="D647" s="41"/>
      <c r="E647" s="300" t="s">
        <v>1432</v>
      </c>
      <c r="F647" s="301"/>
      <c r="G647" s="302">
        <f>SUM(J629:J646)</f>
        <v>12096600</v>
      </c>
      <c r="H647" s="304"/>
      <c r="I647" s="265"/>
      <c r="J647" s="515"/>
      <c r="K647" s="312"/>
    </row>
    <row r="648" spans="1:11" s="40" customFormat="1" x14ac:dyDescent="0.25">
      <c r="A648" s="42"/>
      <c r="B648" s="596"/>
      <c r="C648" s="306"/>
      <c r="D648" s="42"/>
      <c r="E648" s="84" t="s">
        <v>1433</v>
      </c>
      <c r="F648" s="84"/>
      <c r="G648" s="89">
        <f>SUM(J608:J646)</f>
        <v>28238682</v>
      </c>
      <c r="H648" s="345"/>
      <c r="I648" s="345"/>
      <c r="J648" s="513"/>
      <c r="K648" s="316"/>
    </row>
    <row r="649" spans="1:11" s="39" customFormat="1" x14ac:dyDescent="0.25">
      <c r="A649" s="25"/>
      <c r="B649" s="597"/>
      <c r="C649" s="305"/>
      <c r="D649" s="25"/>
      <c r="E649" s="48"/>
      <c r="F649" s="48"/>
      <c r="G649" s="49"/>
      <c r="H649" s="49"/>
      <c r="I649" s="267"/>
      <c r="J649" s="511"/>
      <c r="K649" s="312"/>
    </row>
    <row r="650" spans="1:11" s="39" customFormat="1" ht="13.8" x14ac:dyDescent="0.25">
      <c r="A650" s="6"/>
      <c r="B650" s="173"/>
      <c r="C650" s="239"/>
      <c r="D650" s="6"/>
      <c r="E650" s="82" t="s">
        <v>143</v>
      </c>
      <c r="F650" s="69"/>
      <c r="G650" s="88">
        <f>SUM(G651+G669+G697)</f>
        <v>23388133</v>
      </c>
      <c r="H650" s="88"/>
      <c r="I650" s="535"/>
      <c r="J650" s="508"/>
      <c r="K650" s="312"/>
    </row>
    <row r="651" spans="1:11" s="39" customFormat="1" x14ac:dyDescent="0.25">
      <c r="A651" s="173" t="s">
        <v>562</v>
      </c>
      <c r="B651" s="173" t="s">
        <v>563</v>
      </c>
      <c r="C651" s="173" t="s">
        <v>436</v>
      </c>
      <c r="D651" s="173" t="s">
        <v>27</v>
      </c>
      <c r="E651" s="639" t="s">
        <v>1792</v>
      </c>
      <c r="F651" s="631"/>
      <c r="G651" s="640">
        <f>SUM(J651:J656)</f>
        <v>7900000</v>
      </c>
      <c r="H651" s="644"/>
      <c r="I651" s="641"/>
      <c r="J651" s="642"/>
      <c r="K651" s="312"/>
    </row>
    <row r="652" spans="1:11" s="39" customFormat="1" x14ac:dyDescent="0.25">
      <c r="A652" s="226" t="s">
        <v>789</v>
      </c>
      <c r="B652" s="284" t="s">
        <v>849</v>
      </c>
      <c r="C652" s="228">
        <v>1</v>
      </c>
      <c r="D652" s="227" t="s">
        <v>850</v>
      </c>
      <c r="E652" s="227" t="s">
        <v>113</v>
      </c>
      <c r="F652" s="231" t="s">
        <v>928</v>
      </c>
      <c r="G652" s="255"/>
      <c r="H652" s="547">
        <v>3245000</v>
      </c>
      <c r="I652" s="547">
        <v>3245000</v>
      </c>
      <c r="J652" s="620">
        <v>5877000</v>
      </c>
      <c r="K652" s="312"/>
    </row>
    <row r="653" spans="1:11" s="39" customFormat="1" x14ac:dyDescent="0.25">
      <c r="A653" s="226" t="s">
        <v>789</v>
      </c>
      <c r="B653" s="284" t="s">
        <v>853</v>
      </c>
      <c r="C653" s="228">
        <v>1</v>
      </c>
      <c r="D653" s="227" t="s">
        <v>854</v>
      </c>
      <c r="E653" s="227" t="s">
        <v>855</v>
      </c>
      <c r="F653" s="231" t="s">
        <v>928</v>
      </c>
      <c r="G653" s="255"/>
      <c r="H653" s="547">
        <v>811000</v>
      </c>
      <c r="I653" s="547">
        <v>811000</v>
      </c>
      <c r="J653" s="620">
        <v>1469000</v>
      </c>
      <c r="K653" s="312"/>
    </row>
    <row r="654" spans="1:11" s="39" customFormat="1" x14ac:dyDescent="0.25">
      <c r="A654" s="226" t="s">
        <v>789</v>
      </c>
      <c r="B654" s="284" t="s">
        <v>856</v>
      </c>
      <c r="C654" s="228">
        <v>1</v>
      </c>
      <c r="D654" s="227" t="s">
        <v>857</v>
      </c>
      <c r="E654" s="227" t="s">
        <v>115</v>
      </c>
      <c r="F654" s="231" t="s">
        <v>928</v>
      </c>
      <c r="G654" s="255"/>
      <c r="H654" s="547">
        <v>292000</v>
      </c>
      <c r="I654" s="547">
        <v>292000</v>
      </c>
      <c r="J654" s="620">
        <v>529000</v>
      </c>
      <c r="K654" s="312"/>
    </row>
    <row r="655" spans="1:11" s="39" customFormat="1" x14ac:dyDescent="0.25">
      <c r="A655" s="226" t="s">
        <v>789</v>
      </c>
      <c r="B655" s="284" t="s">
        <v>858</v>
      </c>
      <c r="C655" s="228">
        <v>1</v>
      </c>
      <c r="D655" s="227" t="s">
        <v>859</v>
      </c>
      <c r="E655" s="227" t="s">
        <v>116</v>
      </c>
      <c r="F655" s="231" t="s">
        <v>928</v>
      </c>
      <c r="G655" s="255"/>
      <c r="H655" s="547">
        <v>21500</v>
      </c>
      <c r="I655" s="547">
        <v>21500</v>
      </c>
      <c r="J655" s="620">
        <v>25000</v>
      </c>
      <c r="K655" s="312"/>
    </row>
    <row r="656" spans="1:11" s="39" customFormat="1" ht="13.8" x14ac:dyDescent="0.25">
      <c r="A656" s="6"/>
      <c r="B656" s="173"/>
      <c r="C656" s="239"/>
      <c r="D656" s="6"/>
      <c r="E656" s="627"/>
      <c r="F656" s="454"/>
      <c r="G656" s="628"/>
      <c r="H656" s="628"/>
      <c r="I656" s="629"/>
      <c r="J656" s="630"/>
      <c r="K656" s="312"/>
    </row>
    <row r="657" spans="1:11" s="39" customFormat="1" x14ac:dyDescent="0.25">
      <c r="A657" s="173" t="s">
        <v>562</v>
      </c>
      <c r="B657" s="173" t="s">
        <v>563</v>
      </c>
      <c r="C657" s="173" t="s">
        <v>436</v>
      </c>
      <c r="D657" s="173" t="s">
        <v>27</v>
      </c>
      <c r="E657" s="18" t="s">
        <v>88</v>
      </c>
      <c r="F657" s="18"/>
      <c r="G657" s="47">
        <f>SUM(J658:J665)</f>
        <v>1457000</v>
      </c>
      <c r="H657" s="47"/>
      <c r="I657" s="274"/>
      <c r="J657" s="509"/>
      <c r="K657" s="312"/>
    </row>
    <row r="658" spans="1:11" s="39" customFormat="1" x14ac:dyDescent="0.25">
      <c r="A658" s="226" t="s">
        <v>1224</v>
      </c>
      <c r="B658" s="284" t="s">
        <v>808</v>
      </c>
      <c r="C658" s="259">
        <v>1</v>
      </c>
      <c r="D658" s="227" t="s">
        <v>809</v>
      </c>
      <c r="E658" s="227" t="s">
        <v>122</v>
      </c>
      <c r="F658" s="231" t="s">
        <v>1222</v>
      </c>
      <c r="G658" s="49"/>
      <c r="H658" s="232">
        <v>5000</v>
      </c>
      <c r="I658" s="232">
        <v>5000</v>
      </c>
      <c r="J658" s="505">
        <v>5000</v>
      </c>
      <c r="K658" s="312"/>
    </row>
    <row r="659" spans="1:11" s="39" customFormat="1" x14ac:dyDescent="0.25">
      <c r="A659" s="226" t="s">
        <v>1083</v>
      </c>
      <c r="B659" s="284" t="s">
        <v>815</v>
      </c>
      <c r="C659" s="259">
        <v>1</v>
      </c>
      <c r="D659" s="227" t="s">
        <v>1225</v>
      </c>
      <c r="E659" s="227" t="s">
        <v>144</v>
      </c>
      <c r="F659" s="231" t="s">
        <v>1222</v>
      </c>
      <c r="G659" s="46"/>
      <c r="H659" s="232">
        <v>350000</v>
      </c>
      <c r="I659" s="232">
        <v>350000</v>
      </c>
      <c r="J659" s="505">
        <v>350000</v>
      </c>
      <c r="K659" s="312"/>
    </row>
    <row r="660" spans="1:11" s="39" customFormat="1" x14ac:dyDescent="0.25">
      <c r="A660" s="226" t="s">
        <v>1083</v>
      </c>
      <c r="B660" s="284" t="s">
        <v>815</v>
      </c>
      <c r="C660" s="259">
        <v>1</v>
      </c>
      <c r="D660" s="227" t="s">
        <v>1226</v>
      </c>
      <c r="E660" s="227" t="s">
        <v>145</v>
      </c>
      <c r="F660" s="231" t="s">
        <v>1222</v>
      </c>
      <c r="G660" s="46"/>
      <c r="H660" s="232">
        <v>350000</v>
      </c>
      <c r="I660" s="232">
        <v>350000</v>
      </c>
      <c r="J660" s="505">
        <v>350000</v>
      </c>
      <c r="K660" s="312"/>
    </row>
    <row r="661" spans="1:11" s="39" customFormat="1" x14ac:dyDescent="0.25">
      <c r="A661" s="226" t="s">
        <v>789</v>
      </c>
      <c r="B661" s="284" t="s">
        <v>815</v>
      </c>
      <c r="C661" s="259">
        <v>1</v>
      </c>
      <c r="D661" s="227" t="s">
        <v>820</v>
      </c>
      <c r="E661" s="227" t="s">
        <v>22</v>
      </c>
      <c r="F661" s="231" t="s">
        <v>1222</v>
      </c>
      <c r="G661" s="49"/>
      <c r="H661" s="232">
        <v>5000</v>
      </c>
      <c r="I661" s="232">
        <v>30000</v>
      </c>
      <c r="J661" s="505">
        <v>30000</v>
      </c>
      <c r="K661" s="312"/>
    </row>
    <row r="662" spans="1:11" s="39" customFormat="1" x14ac:dyDescent="0.25">
      <c r="A662" s="226" t="s">
        <v>789</v>
      </c>
      <c r="B662" s="284" t="s">
        <v>794</v>
      </c>
      <c r="C662" s="259">
        <v>1</v>
      </c>
      <c r="D662" s="227" t="s">
        <v>795</v>
      </c>
      <c r="E662" s="227" t="s">
        <v>1</v>
      </c>
      <c r="F662" s="231" t="s">
        <v>1222</v>
      </c>
      <c r="G662" s="52"/>
      <c r="H662" s="232">
        <v>2000</v>
      </c>
      <c r="I662" s="232">
        <v>2000</v>
      </c>
      <c r="J662" s="505">
        <v>2000</v>
      </c>
      <c r="K662" s="312"/>
    </row>
    <row r="663" spans="1:11" s="39" customFormat="1" x14ac:dyDescent="0.25">
      <c r="A663" s="226" t="s">
        <v>789</v>
      </c>
      <c r="B663" s="284" t="s">
        <v>1227</v>
      </c>
      <c r="C663" s="259">
        <v>1</v>
      </c>
      <c r="D663" s="227" t="s">
        <v>1228</v>
      </c>
      <c r="E663" s="227" t="s">
        <v>146</v>
      </c>
      <c r="F663" s="231" t="s">
        <v>1222</v>
      </c>
      <c r="G663" s="52"/>
      <c r="H663" s="232">
        <v>20000</v>
      </c>
      <c r="I663" s="232">
        <v>20000</v>
      </c>
      <c r="J663" s="505">
        <v>20000</v>
      </c>
      <c r="K663" s="312"/>
    </row>
    <row r="664" spans="1:11" s="39" customFormat="1" x14ac:dyDescent="0.25">
      <c r="A664" s="226" t="s">
        <v>1083</v>
      </c>
      <c r="B664" s="284" t="s">
        <v>893</v>
      </c>
      <c r="C664" s="259">
        <v>1</v>
      </c>
      <c r="D664" s="227" t="s">
        <v>894</v>
      </c>
      <c r="E664" s="227" t="s">
        <v>28</v>
      </c>
      <c r="F664" s="231" t="s">
        <v>1222</v>
      </c>
      <c r="G664" s="46"/>
      <c r="H664" s="232">
        <v>200000</v>
      </c>
      <c r="I664" s="232">
        <v>200000</v>
      </c>
      <c r="J664" s="505">
        <v>200000</v>
      </c>
      <c r="K664" s="312"/>
    </row>
    <row r="665" spans="1:11" s="39" customFormat="1" x14ac:dyDescent="0.25">
      <c r="A665" s="226" t="s">
        <v>1083</v>
      </c>
      <c r="B665" s="284" t="s">
        <v>815</v>
      </c>
      <c r="C665" s="259">
        <v>1</v>
      </c>
      <c r="D665" s="249" t="s">
        <v>1229</v>
      </c>
      <c r="E665" s="227" t="s">
        <v>1230</v>
      </c>
      <c r="F665" s="231" t="s">
        <v>1222</v>
      </c>
      <c r="G665" s="46"/>
      <c r="H665" s="232">
        <v>950000</v>
      </c>
      <c r="I665" s="232">
        <v>925000</v>
      </c>
      <c r="J665" s="505">
        <v>500000</v>
      </c>
      <c r="K665" s="312"/>
    </row>
    <row r="666" spans="1:11" s="39" customFormat="1" x14ac:dyDescent="0.25">
      <c r="A666" s="41"/>
      <c r="B666" s="381"/>
      <c r="C666" s="242"/>
      <c r="D666" s="41"/>
      <c r="E666" s="257" t="s">
        <v>89</v>
      </c>
      <c r="F666" s="261"/>
      <c r="G666" s="258">
        <f>SUM(J667:J668)</f>
        <v>2085000</v>
      </c>
      <c r="H666" s="258"/>
      <c r="I666" s="275"/>
      <c r="J666" s="516"/>
      <c r="K666" s="312"/>
    </row>
    <row r="667" spans="1:11" s="39" customFormat="1" x14ac:dyDescent="0.25">
      <c r="A667" s="226" t="s">
        <v>1072</v>
      </c>
      <c r="B667" s="284" t="s">
        <v>1100</v>
      </c>
      <c r="C667" s="259">
        <v>1</v>
      </c>
      <c r="D667" s="227" t="s">
        <v>1231</v>
      </c>
      <c r="E667" s="227" t="s">
        <v>148</v>
      </c>
      <c r="F667" s="231" t="s">
        <v>1222</v>
      </c>
      <c r="G667" s="52"/>
      <c r="H667" s="232">
        <v>800000</v>
      </c>
      <c r="I667" s="232">
        <v>800000</v>
      </c>
      <c r="J667" s="505">
        <v>800000</v>
      </c>
      <c r="K667" s="312"/>
    </row>
    <row r="668" spans="1:11" s="39" customFormat="1" x14ac:dyDescent="0.25">
      <c r="A668" s="226" t="s">
        <v>1083</v>
      </c>
      <c r="B668" s="284" t="s">
        <v>1100</v>
      </c>
      <c r="C668" s="259">
        <v>1</v>
      </c>
      <c r="D668" s="227" t="s">
        <v>1232</v>
      </c>
      <c r="E668" s="227" t="s">
        <v>147</v>
      </c>
      <c r="F668" s="231" t="s">
        <v>1222</v>
      </c>
      <c r="G668" s="46"/>
      <c r="H668" s="232">
        <v>1285000</v>
      </c>
      <c r="I668" s="232">
        <v>1285000</v>
      </c>
      <c r="J668" s="505">
        <v>1285000</v>
      </c>
      <c r="K668" s="312"/>
    </row>
    <row r="669" spans="1:11" s="39" customFormat="1" x14ac:dyDescent="0.25">
      <c r="A669" s="41"/>
      <c r="B669" s="381"/>
      <c r="C669" s="242"/>
      <c r="D669" s="41"/>
      <c r="E669" s="300" t="s">
        <v>1223</v>
      </c>
      <c r="F669" s="301"/>
      <c r="G669" s="302">
        <f>SUM(J658:J668)</f>
        <v>3542000</v>
      </c>
      <c r="H669" s="303"/>
      <c r="I669" s="304"/>
      <c r="J669" s="515"/>
      <c r="K669" s="312"/>
    </row>
    <row r="670" spans="1:11" s="39" customFormat="1" x14ac:dyDescent="0.25">
      <c r="A670" s="41"/>
      <c r="B670" s="381"/>
      <c r="C670" s="242"/>
      <c r="D670" s="41"/>
      <c r="E670" s="41"/>
      <c r="F670" s="41"/>
      <c r="G670" s="52"/>
      <c r="H670" s="52"/>
      <c r="I670" s="543"/>
      <c r="J670" s="44"/>
      <c r="K670" s="312"/>
    </row>
    <row r="671" spans="1:11" s="39" customFormat="1" x14ac:dyDescent="0.25">
      <c r="A671" s="173" t="s">
        <v>562</v>
      </c>
      <c r="B671" s="173" t="s">
        <v>563</v>
      </c>
      <c r="C671" s="173" t="s">
        <v>436</v>
      </c>
      <c r="D671" s="173" t="s">
        <v>27</v>
      </c>
      <c r="E671" s="18" t="s">
        <v>88</v>
      </c>
      <c r="F671" s="18"/>
      <c r="G671" s="235">
        <f>SUM(J672:J696)</f>
        <v>11946133</v>
      </c>
      <c r="H671" s="47"/>
      <c r="I671" s="274"/>
      <c r="J671" s="509"/>
      <c r="K671" s="312"/>
    </row>
    <row r="672" spans="1:11" s="39" customFormat="1" x14ac:dyDescent="0.25">
      <c r="A672" s="226" t="s">
        <v>789</v>
      </c>
      <c r="B672" s="284" t="s">
        <v>790</v>
      </c>
      <c r="C672" s="259">
        <v>1</v>
      </c>
      <c r="D672" s="227" t="s">
        <v>791</v>
      </c>
      <c r="E672" s="227" t="s">
        <v>550</v>
      </c>
      <c r="F672" s="231" t="s">
        <v>1279</v>
      </c>
      <c r="G672" s="46"/>
      <c r="H672" s="232">
        <v>5000</v>
      </c>
      <c r="I672" s="232">
        <v>5000</v>
      </c>
      <c r="J672" s="505">
        <v>5000</v>
      </c>
      <c r="K672" s="312"/>
    </row>
    <row r="673" spans="1:11" s="39" customFormat="1" x14ac:dyDescent="0.25">
      <c r="A673" s="226" t="s">
        <v>1088</v>
      </c>
      <c r="B673" s="284" t="s">
        <v>862</v>
      </c>
      <c r="C673" s="259">
        <v>1</v>
      </c>
      <c r="D673" s="227" t="s">
        <v>1234</v>
      </c>
      <c r="E673" s="227" t="s">
        <v>149</v>
      </c>
      <c r="F673" s="231" t="s">
        <v>1279</v>
      </c>
      <c r="G673" s="46"/>
      <c r="H673" s="232">
        <v>250000</v>
      </c>
      <c r="I673" s="232">
        <v>0</v>
      </c>
      <c r="J673" s="505">
        <v>250000</v>
      </c>
      <c r="K673" s="312"/>
    </row>
    <row r="674" spans="1:11" s="39" customFormat="1" x14ac:dyDescent="0.25">
      <c r="A674" s="226" t="s">
        <v>1091</v>
      </c>
      <c r="B674" s="284" t="s">
        <v>862</v>
      </c>
      <c r="C674" s="259">
        <v>1</v>
      </c>
      <c r="D674" s="227" t="s">
        <v>1235</v>
      </c>
      <c r="E674" s="227" t="s">
        <v>150</v>
      </c>
      <c r="F674" s="231" t="s">
        <v>1279</v>
      </c>
      <c r="G674" s="46"/>
      <c r="H674" s="232">
        <v>250000</v>
      </c>
      <c r="I674" s="232">
        <v>0</v>
      </c>
      <c r="J674" s="505">
        <v>250000</v>
      </c>
      <c r="K674" s="312"/>
    </row>
    <row r="675" spans="1:11" s="39" customFormat="1" x14ac:dyDescent="0.25">
      <c r="A675" s="226" t="s">
        <v>1088</v>
      </c>
      <c r="B675" s="284" t="s">
        <v>806</v>
      </c>
      <c r="C675" s="259">
        <v>1</v>
      </c>
      <c r="D675" s="227" t="s">
        <v>1236</v>
      </c>
      <c r="E675" s="227" t="s">
        <v>1237</v>
      </c>
      <c r="F675" s="231" t="s">
        <v>1279</v>
      </c>
      <c r="G675" s="46"/>
      <c r="H675" s="232">
        <v>200000</v>
      </c>
      <c r="I675" s="232">
        <v>0</v>
      </c>
      <c r="J675" s="505">
        <v>200000</v>
      </c>
      <c r="K675" s="312"/>
    </row>
    <row r="676" spans="1:11" s="39" customFormat="1" x14ac:dyDescent="0.25">
      <c r="A676" s="226" t="s">
        <v>1091</v>
      </c>
      <c r="B676" s="284" t="s">
        <v>806</v>
      </c>
      <c r="C676" s="259">
        <v>1</v>
      </c>
      <c r="D676" s="227" t="s">
        <v>1236</v>
      </c>
      <c r="E676" s="227" t="s">
        <v>1237</v>
      </c>
      <c r="F676" s="231" t="s">
        <v>1279</v>
      </c>
      <c r="G676" s="46"/>
      <c r="H676" s="232">
        <v>200000</v>
      </c>
      <c r="I676" s="232">
        <v>0</v>
      </c>
      <c r="J676" s="505">
        <v>200000</v>
      </c>
      <c r="K676" s="312"/>
    </row>
    <row r="677" spans="1:11" s="39" customFormat="1" x14ac:dyDescent="0.25">
      <c r="A677" s="226" t="s">
        <v>789</v>
      </c>
      <c r="B677" s="284" t="s">
        <v>806</v>
      </c>
      <c r="C677" s="259">
        <v>1</v>
      </c>
      <c r="D677" s="227" t="s">
        <v>807</v>
      </c>
      <c r="E677" s="227" t="s">
        <v>2</v>
      </c>
      <c r="F677" s="231" t="s">
        <v>1279</v>
      </c>
      <c r="G677" s="46"/>
      <c r="H677" s="232">
        <v>10000</v>
      </c>
      <c r="I677" s="232">
        <v>10000</v>
      </c>
      <c r="J677" s="505">
        <v>10000</v>
      </c>
      <c r="K677" s="312"/>
    </row>
    <row r="678" spans="1:11" s="39" customFormat="1" x14ac:dyDescent="0.25">
      <c r="A678" s="226" t="s">
        <v>1238</v>
      </c>
      <c r="B678" s="284" t="s">
        <v>1239</v>
      </c>
      <c r="C678" s="259">
        <v>1</v>
      </c>
      <c r="D678" s="227" t="s">
        <v>1240</v>
      </c>
      <c r="E678" s="227" t="s">
        <v>151</v>
      </c>
      <c r="F678" s="231" t="s">
        <v>1279</v>
      </c>
      <c r="G678" s="46"/>
      <c r="H678" s="232">
        <v>643945</v>
      </c>
      <c r="I678" s="232">
        <v>643945</v>
      </c>
      <c r="J678" s="505">
        <v>495129</v>
      </c>
      <c r="K678" s="312"/>
    </row>
    <row r="679" spans="1:11" s="39" customFormat="1" x14ac:dyDescent="0.25">
      <c r="A679" s="226" t="s">
        <v>789</v>
      </c>
      <c r="B679" s="284" t="s">
        <v>866</v>
      </c>
      <c r="C679" s="259">
        <v>1</v>
      </c>
      <c r="D679" s="227" t="s">
        <v>867</v>
      </c>
      <c r="E679" s="227" t="s">
        <v>117</v>
      </c>
      <c r="F679" s="231" t="s">
        <v>1279</v>
      </c>
      <c r="G679" s="46"/>
      <c r="H679" s="232">
        <v>800000</v>
      </c>
      <c r="I679" s="232">
        <v>800000</v>
      </c>
      <c r="J679" s="505">
        <v>900000</v>
      </c>
      <c r="K679" s="312"/>
    </row>
    <row r="680" spans="1:11" s="39" customFormat="1" x14ac:dyDescent="0.25">
      <c r="A680" s="226" t="s">
        <v>789</v>
      </c>
      <c r="B680" s="284" t="s">
        <v>868</v>
      </c>
      <c r="C680" s="259">
        <v>1</v>
      </c>
      <c r="D680" s="227" t="s">
        <v>869</v>
      </c>
      <c r="E680" s="227" t="s">
        <v>118</v>
      </c>
      <c r="F680" s="231" t="s">
        <v>1279</v>
      </c>
      <c r="G680" s="46"/>
      <c r="H680" s="232">
        <v>400000</v>
      </c>
      <c r="I680" s="232">
        <v>400000</v>
      </c>
      <c r="J680" s="505">
        <v>400000</v>
      </c>
      <c r="K680" s="312"/>
    </row>
    <row r="681" spans="1:11" s="39" customFormat="1" x14ac:dyDescent="0.25">
      <c r="A681" s="226" t="s">
        <v>789</v>
      </c>
      <c r="B681" s="284" t="s">
        <v>870</v>
      </c>
      <c r="C681" s="259">
        <v>1</v>
      </c>
      <c r="D681" s="227" t="s">
        <v>871</v>
      </c>
      <c r="E681" s="227" t="s">
        <v>120</v>
      </c>
      <c r="F681" s="231" t="s">
        <v>1279</v>
      </c>
      <c r="G681" s="46"/>
      <c r="H681" s="232">
        <v>270000</v>
      </c>
      <c r="I681" s="232">
        <v>220000</v>
      </c>
      <c r="J681" s="505">
        <v>270000</v>
      </c>
      <c r="K681" s="312"/>
    </row>
    <row r="682" spans="1:11" s="39" customFormat="1" x14ac:dyDescent="0.25">
      <c r="A682" s="226" t="s">
        <v>789</v>
      </c>
      <c r="B682" s="284" t="s">
        <v>872</v>
      </c>
      <c r="C682" s="259">
        <v>1</v>
      </c>
      <c r="D682" s="227" t="s">
        <v>873</v>
      </c>
      <c r="E682" s="227" t="s">
        <v>119</v>
      </c>
      <c r="F682" s="231" t="s">
        <v>1279</v>
      </c>
      <c r="G682" s="46"/>
      <c r="H682" s="232">
        <v>200000</v>
      </c>
      <c r="I682" s="232">
        <v>450000</v>
      </c>
      <c r="J682" s="505">
        <v>1000000</v>
      </c>
      <c r="K682" s="312"/>
    </row>
    <row r="683" spans="1:11" s="39" customFormat="1" x14ac:dyDescent="0.25">
      <c r="A683" s="226" t="s">
        <v>789</v>
      </c>
      <c r="B683" s="284" t="s">
        <v>808</v>
      </c>
      <c r="C683" s="259">
        <v>1</v>
      </c>
      <c r="D683" s="227" t="s">
        <v>809</v>
      </c>
      <c r="E683" s="227" t="s">
        <v>122</v>
      </c>
      <c r="F683" s="231" t="s">
        <v>1279</v>
      </c>
      <c r="G683" s="46"/>
      <c r="H683" s="232">
        <v>50000</v>
      </c>
      <c r="I683" s="232">
        <v>50000</v>
      </c>
      <c r="J683" s="505">
        <v>50000</v>
      </c>
      <c r="K683" s="312"/>
    </row>
    <row r="684" spans="1:11" s="39" customFormat="1" x14ac:dyDescent="0.25">
      <c r="A684" s="226" t="s">
        <v>789</v>
      </c>
      <c r="B684" s="284" t="s">
        <v>792</v>
      </c>
      <c r="C684" s="259">
        <v>1</v>
      </c>
      <c r="D684" s="227" t="s">
        <v>793</v>
      </c>
      <c r="E684" s="227" t="s">
        <v>551</v>
      </c>
      <c r="F684" s="231" t="s">
        <v>1279</v>
      </c>
      <c r="G684" s="46"/>
      <c r="H684" s="232">
        <v>100000</v>
      </c>
      <c r="I684" s="232">
        <v>100000</v>
      </c>
      <c r="J684" s="505">
        <v>100000</v>
      </c>
      <c r="K684" s="312"/>
    </row>
    <row r="685" spans="1:11" s="39" customFormat="1" x14ac:dyDescent="0.25">
      <c r="A685" s="226" t="s">
        <v>1088</v>
      </c>
      <c r="B685" s="284" t="s">
        <v>815</v>
      </c>
      <c r="C685" s="259">
        <v>1</v>
      </c>
      <c r="D685" s="227" t="s">
        <v>1244</v>
      </c>
      <c r="E685" s="227" t="s">
        <v>1245</v>
      </c>
      <c r="F685" s="231" t="s">
        <v>1279</v>
      </c>
      <c r="G685" s="46"/>
      <c r="H685" s="232">
        <v>25000</v>
      </c>
      <c r="I685" s="232">
        <v>25000</v>
      </c>
      <c r="J685" s="505">
        <v>400000</v>
      </c>
      <c r="K685" s="312"/>
    </row>
    <row r="686" spans="1:11" s="39" customFormat="1" x14ac:dyDescent="0.25">
      <c r="A686" s="226" t="s">
        <v>1091</v>
      </c>
      <c r="B686" s="284" t="s">
        <v>815</v>
      </c>
      <c r="C686" s="259">
        <v>1</v>
      </c>
      <c r="D686" s="227" t="s">
        <v>1246</v>
      </c>
      <c r="E686" s="227" t="s">
        <v>1247</v>
      </c>
      <c r="F686" s="231" t="s">
        <v>1279</v>
      </c>
      <c r="G686" s="46"/>
      <c r="H686" s="232">
        <v>25000</v>
      </c>
      <c r="I686" s="232">
        <v>250000</v>
      </c>
      <c r="J686" s="505">
        <v>500000</v>
      </c>
      <c r="K686" s="312"/>
    </row>
    <row r="687" spans="1:11" s="39" customFormat="1" x14ac:dyDescent="0.25">
      <c r="A687" s="226" t="s">
        <v>1248</v>
      </c>
      <c r="B687" s="284" t="s">
        <v>815</v>
      </c>
      <c r="C687" s="259">
        <v>1</v>
      </c>
      <c r="D687" s="227" t="s">
        <v>1249</v>
      </c>
      <c r="E687" s="227" t="s">
        <v>152</v>
      </c>
      <c r="F687" s="231" t="s">
        <v>1279</v>
      </c>
      <c r="G687" s="46"/>
      <c r="H687" s="232">
        <v>0</v>
      </c>
      <c r="I687" s="232">
        <v>423504</v>
      </c>
      <c r="J687" s="505">
        <v>423504</v>
      </c>
      <c r="K687" s="312"/>
    </row>
    <row r="688" spans="1:11" s="39" customFormat="1" x14ac:dyDescent="0.25">
      <c r="A688" s="226" t="s">
        <v>1190</v>
      </c>
      <c r="B688" s="284" t="s">
        <v>815</v>
      </c>
      <c r="C688" s="259">
        <v>1</v>
      </c>
      <c r="D688" s="227" t="s">
        <v>1250</v>
      </c>
      <c r="E688" s="227" t="s">
        <v>1251</v>
      </c>
      <c r="F688" s="231" t="s">
        <v>1279</v>
      </c>
      <c r="G688" s="46"/>
      <c r="H688" s="232">
        <v>500000</v>
      </c>
      <c r="I688" s="232">
        <v>455000</v>
      </c>
      <c r="J688" s="505">
        <v>500000</v>
      </c>
      <c r="K688" s="312"/>
    </row>
    <row r="689" spans="1:11" s="39" customFormat="1" x14ac:dyDescent="0.25">
      <c r="A689" s="226" t="s">
        <v>789</v>
      </c>
      <c r="B689" s="284" t="s">
        <v>815</v>
      </c>
      <c r="C689" s="259">
        <v>1</v>
      </c>
      <c r="D689" s="227" t="s">
        <v>1252</v>
      </c>
      <c r="E689" s="227" t="s">
        <v>1253</v>
      </c>
      <c r="F689" s="231" t="s">
        <v>1279</v>
      </c>
      <c r="G689" s="46"/>
      <c r="H689" s="232">
        <v>180000</v>
      </c>
      <c r="I689" s="232">
        <v>289757</v>
      </c>
      <c r="J689" s="505">
        <v>500000</v>
      </c>
      <c r="K689" s="316"/>
    </row>
    <row r="690" spans="1:11" s="39" customFormat="1" x14ac:dyDescent="0.25">
      <c r="A690" s="278" t="s">
        <v>789</v>
      </c>
      <c r="B690" s="286" t="s">
        <v>1100</v>
      </c>
      <c r="C690" s="259">
        <v>1</v>
      </c>
      <c r="D690" s="199" t="s">
        <v>1801</v>
      </c>
      <c r="E690" s="233" t="s">
        <v>1601</v>
      </c>
      <c r="F690" s="680" t="s">
        <v>1279</v>
      </c>
      <c r="G690" s="354"/>
      <c r="H690" s="234">
        <v>0</v>
      </c>
      <c r="I690" s="222">
        <v>1000000</v>
      </c>
      <c r="J690" s="505">
        <v>5000000</v>
      </c>
      <c r="K690" s="316"/>
    </row>
    <row r="691" spans="1:11" s="39" customFormat="1" x14ac:dyDescent="0.25">
      <c r="A691" s="249" t="s">
        <v>1141</v>
      </c>
      <c r="B691" s="308" t="s">
        <v>815</v>
      </c>
      <c r="C691" s="259">
        <v>1</v>
      </c>
      <c r="D691" s="249" t="s">
        <v>1254</v>
      </c>
      <c r="E691" s="227" t="s">
        <v>1255</v>
      </c>
      <c r="F691" s="231" t="s">
        <v>1279</v>
      </c>
      <c r="G691" s="46"/>
      <c r="H691" s="232">
        <v>0</v>
      </c>
      <c r="I691" s="232">
        <v>0</v>
      </c>
      <c r="J691" s="505">
        <v>185000</v>
      </c>
      <c r="K691" s="316"/>
    </row>
    <row r="692" spans="1:11" s="39" customFormat="1" x14ac:dyDescent="0.25">
      <c r="A692" s="249" t="s">
        <v>1141</v>
      </c>
      <c r="B692" s="308" t="s">
        <v>815</v>
      </c>
      <c r="C692" s="259">
        <v>1</v>
      </c>
      <c r="D692" s="249" t="s">
        <v>1160</v>
      </c>
      <c r="E692" s="227" t="s">
        <v>560</v>
      </c>
      <c r="F692" s="231" t="s">
        <v>1279</v>
      </c>
      <c r="G692" s="46"/>
      <c r="H692" s="232">
        <v>0</v>
      </c>
      <c r="I692" s="232">
        <v>0</v>
      </c>
      <c r="J692" s="505">
        <v>75000</v>
      </c>
      <c r="K692" s="316"/>
    </row>
    <row r="693" spans="1:11" s="39" customFormat="1" x14ac:dyDescent="0.25">
      <c r="A693" s="226" t="s">
        <v>1141</v>
      </c>
      <c r="B693" s="284" t="s">
        <v>888</v>
      </c>
      <c r="C693" s="259">
        <v>1</v>
      </c>
      <c r="D693" s="227" t="s">
        <v>1160</v>
      </c>
      <c r="E693" s="227" t="s">
        <v>1161</v>
      </c>
      <c r="F693" s="231" t="s">
        <v>1279</v>
      </c>
      <c r="G693" s="46"/>
      <c r="H693" s="232">
        <v>60000</v>
      </c>
      <c r="I693" s="232">
        <v>12401</v>
      </c>
      <c r="J693" s="505">
        <v>60500</v>
      </c>
      <c r="K693" s="316"/>
    </row>
    <row r="694" spans="1:11" s="39" customFormat="1" x14ac:dyDescent="0.25">
      <c r="A694" s="249" t="s">
        <v>1248</v>
      </c>
      <c r="B694" s="308" t="s">
        <v>888</v>
      </c>
      <c r="C694" s="259">
        <v>1</v>
      </c>
      <c r="D694" s="249" t="s">
        <v>1260</v>
      </c>
      <c r="E694" s="227" t="s">
        <v>1261</v>
      </c>
      <c r="F694" s="231" t="s">
        <v>1279</v>
      </c>
      <c r="G694" s="46"/>
      <c r="H694" s="232">
        <v>0</v>
      </c>
      <c r="I694" s="232">
        <v>0</v>
      </c>
      <c r="J694" s="505">
        <v>150000</v>
      </c>
      <c r="K694" s="316"/>
    </row>
    <row r="695" spans="1:11" s="39" customFormat="1" x14ac:dyDescent="0.25">
      <c r="A695" s="226" t="s">
        <v>789</v>
      </c>
      <c r="B695" s="284" t="s">
        <v>794</v>
      </c>
      <c r="C695" s="259">
        <v>1</v>
      </c>
      <c r="D695" s="227" t="s">
        <v>795</v>
      </c>
      <c r="E695" s="227" t="s">
        <v>1</v>
      </c>
      <c r="F695" s="231" t="s">
        <v>1279</v>
      </c>
      <c r="G695" s="46"/>
      <c r="H695" s="232">
        <v>2000</v>
      </c>
      <c r="I695" s="232">
        <v>2000</v>
      </c>
      <c r="J695" s="505">
        <v>2000</v>
      </c>
      <c r="K695" s="312"/>
    </row>
    <row r="696" spans="1:11" s="39" customFormat="1" x14ac:dyDescent="0.25">
      <c r="A696" s="226" t="s">
        <v>789</v>
      </c>
      <c r="B696" s="284" t="s">
        <v>1262</v>
      </c>
      <c r="C696" s="259">
        <v>1</v>
      </c>
      <c r="D696" s="227" t="s">
        <v>1263</v>
      </c>
      <c r="E696" s="227" t="s">
        <v>1264</v>
      </c>
      <c r="F696" s="231" t="s">
        <v>1279</v>
      </c>
      <c r="G696" s="46"/>
      <c r="H696" s="232">
        <v>5000</v>
      </c>
      <c r="I696" s="232">
        <v>50000</v>
      </c>
      <c r="J696" s="505">
        <v>20000</v>
      </c>
      <c r="K696" s="312"/>
    </row>
    <row r="697" spans="1:11" s="39" customFormat="1" x14ac:dyDescent="0.25">
      <c r="A697" s="309"/>
      <c r="B697" s="309"/>
      <c r="C697" s="310"/>
      <c r="D697" s="309"/>
      <c r="E697" s="251" t="s">
        <v>1278</v>
      </c>
      <c r="F697" s="301"/>
      <c r="G697" s="302">
        <f>SUM(J672:J696)</f>
        <v>11946133</v>
      </c>
      <c r="H697" s="303"/>
      <c r="I697" s="304"/>
      <c r="J697" s="515"/>
      <c r="K697" s="312"/>
    </row>
    <row r="698" spans="1:11" s="39" customFormat="1" x14ac:dyDescent="0.25">
      <c r="B698" s="101"/>
      <c r="C698" s="237"/>
      <c r="E698" s="84" t="s">
        <v>559</v>
      </c>
      <c r="F698" s="84"/>
      <c r="G698" s="89">
        <f>SUM(J652:J696)</f>
        <v>23388133</v>
      </c>
      <c r="H698" s="89"/>
      <c r="I698" s="345"/>
      <c r="J698" s="513"/>
      <c r="K698" s="312"/>
    </row>
    <row r="699" spans="1:11" s="39" customFormat="1" x14ac:dyDescent="0.25">
      <c r="A699" s="40"/>
      <c r="B699" s="7"/>
      <c r="C699" s="240"/>
      <c r="D699" s="40"/>
      <c r="E699" s="48"/>
      <c r="F699" s="48"/>
      <c r="G699" s="49"/>
      <c r="H699" s="49"/>
      <c r="I699" s="267"/>
      <c r="J699" s="511"/>
      <c r="K699" s="312"/>
    </row>
    <row r="700" spans="1:11" s="39" customFormat="1" ht="13.8" x14ac:dyDescent="0.25">
      <c r="B700" s="101"/>
      <c r="C700" s="237"/>
      <c r="E700" s="82" t="s">
        <v>155</v>
      </c>
      <c r="F700" s="69"/>
      <c r="G700" s="88">
        <f>SUM(G701+G707+G759)</f>
        <v>38566000</v>
      </c>
      <c r="H700" s="88"/>
      <c r="I700" s="535"/>
      <c r="J700" s="508"/>
      <c r="K700" s="312"/>
    </row>
    <row r="701" spans="1:11" s="39" customFormat="1" x14ac:dyDescent="0.25">
      <c r="A701" s="173" t="s">
        <v>562</v>
      </c>
      <c r="B701" s="173" t="s">
        <v>563</v>
      </c>
      <c r="C701" s="173" t="s">
        <v>436</v>
      </c>
      <c r="D701" s="173" t="s">
        <v>27</v>
      </c>
      <c r="E701" s="639" t="s">
        <v>1792</v>
      </c>
      <c r="F701" s="631"/>
      <c r="G701" s="640">
        <f>SUM(J701:J706)</f>
        <v>9409000</v>
      </c>
      <c r="H701" s="644"/>
      <c r="I701" s="641"/>
      <c r="J701" s="642"/>
      <c r="K701" s="312"/>
    </row>
    <row r="702" spans="1:11" s="39" customFormat="1" x14ac:dyDescent="0.25">
      <c r="A702" s="226" t="s">
        <v>789</v>
      </c>
      <c r="B702" s="284" t="s">
        <v>849</v>
      </c>
      <c r="C702" s="228">
        <v>1</v>
      </c>
      <c r="D702" s="227" t="s">
        <v>850</v>
      </c>
      <c r="E702" s="227" t="s">
        <v>113</v>
      </c>
      <c r="F702" s="231" t="s">
        <v>928</v>
      </c>
      <c r="G702" s="255"/>
      <c r="H702" s="547">
        <v>6814000</v>
      </c>
      <c r="I702" s="547">
        <v>6814000</v>
      </c>
      <c r="J702" s="620">
        <v>6999000</v>
      </c>
      <c r="K702" s="312"/>
    </row>
    <row r="703" spans="1:11" s="39" customFormat="1" x14ac:dyDescent="0.25">
      <c r="A703" s="226" t="s">
        <v>789</v>
      </c>
      <c r="B703" s="284" t="s">
        <v>853</v>
      </c>
      <c r="C703" s="228">
        <v>1</v>
      </c>
      <c r="D703" s="227" t="s">
        <v>854</v>
      </c>
      <c r="E703" s="227" t="s">
        <v>855</v>
      </c>
      <c r="F703" s="231" t="s">
        <v>928</v>
      </c>
      <c r="G703" s="255"/>
      <c r="H703" s="547">
        <v>1703000</v>
      </c>
      <c r="I703" s="547">
        <v>1703000</v>
      </c>
      <c r="J703" s="620">
        <v>1750000</v>
      </c>
      <c r="K703" s="312"/>
    </row>
    <row r="704" spans="1:11" s="39" customFormat="1" x14ac:dyDescent="0.25">
      <c r="A704" s="226" t="s">
        <v>789</v>
      </c>
      <c r="B704" s="284" t="s">
        <v>856</v>
      </c>
      <c r="C704" s="228">
        <v>1</v>
      </c>
      <c r="D704" s="227" t="s">
        <v>857</v>
      </c>
      <c r="E704" s="227" t="s">
        <v>115</v>
      </c>
      <c r="F704" s="231" t="s">
        <v>928</v>
      </c>
      <c r="G704" s="255"/>
      <c r="H704" s="547">
        <v>613000</v>
      </c>
      <c r="I704" s="547">
        <v>613000</v>
      </c>
      <c r="J704" s="620">
        <v>630000</v>
      </c>
      <c r="K704" s="312"/>
    </row>
    <row r="705" spans="1:11" s="39" customFormat="1" x14ac:dyDescent="0.25">
      <c r="A705" s="226" t="s">
        <v>789</v>
      </c>
      <c r="B705" s="284" t="s">
        <v>858</v>
      </c>
      <c r="C705" s="228">
        <v>1</v>
      </c>
      <c r="D705" s="227" t="s">
        <v>859</v>
      </c>
      <c r="E705" s="227" t="s">
        <v>116</v>
      </c>
      <c r="F705" s="231" t="s">
        <v>928</v>
      </c>
      <c r="G705" s="255"/>
      <c r="H705" s="547">
        <v>31800</v>
      </c>
      <c r="I705" s="547">
        <v>31800</v>
      </c>
      <c r="J705" s="620">
        <v>30000</v>
      </c>
      <c r="K705" s="312"/>
    </row>
    <row r="706" spans="1:11" s="39" customFormat="1" ht="13.8" x14ac:dyDescent="0.25">
      <c r="B706" s="101"/>
      <c r="C706" s="237"/>
      <c r="E706" s="16"/>
      <c r="F706" s="621"/>
      <c r="G706" s="622"/>
      <c r="H706" s="622"/>
      <c r="I706" s="623"/>
      <c r="J706" s="624"/>
      <c r="K706" s="312"/>
    </row>
    <row r="707" spans="1:11" s="39" customFormat="1" x14ac:dyDescent="0.25">
      <c r="A707" s="173" t="s">
        <v>562</v>
      </c>
      <c r="B707" s="173" t="s">
        <v>563</v>
      </c>
      <c r="C707" s="173" t="s">
        <v>436</v>
      </c>
      <c r="D707" s="173" t="s">
        <v>27</v>
      </c>
      <c r="E707" s="18" t="s">
        <v>88</v>
      </c>
      <c r="F707" s="18"/>
      <c r="G707" s="47">
        <f>SUM(J708:J758)</f>
        <v>26917000</v>
      </c>
      <c r="H707" s="47"/>
      <c r="I707" s="274"/>
      <c r="J707" s="509"/>
      <c r="K707" s="312"/>
    </row>
    <row r="708" spans="1:11" s="39" customFormat="1" x14ac:dyDescent="0.25">
      <c r="A708" s="226" t="s">
        <v>789</v>
      </c>
      <c r="B708" s="284" t="s">
        <v>790</v>
      </c>
      <c r="C708" s="259">
        <v>1</v>
      </c>
      <c r="D708" s="227" t="s">
        <v>791</v>
      </c>
      <c r="E708" s="227" t="s">
        <v>550</v>
      </c>
      <c r="F708" s="231" t="s">
        <v>1540</v>
      </c>
      <c r="G708" s="51"/>
      <c r="H708" s="232">
        <v>1000</v>
      </c>
      <c r="I708" s="232">
        <v>1000</v>
      </c>
      <c r="J708" s="505">
        <v>1000</v>
      </c>
      <c r="K708" s="312"/>
    </row>
    <row r="709" spans="1:11" s="39" customFormat="1" x14ac:dyDescent="0.25">
      <c r="A709" s="226" t="s">
        <v>1280</v>
      </c>
      <c r="B709" s="284" t="s">
        <v>862</v>
      </c>
      <c r="C709" s="259">
        <v>1</v>
      </c>
      <c r="D709" s="227" t="s">
        <v>863</v>
      </c>
      <c r="E709" s="227" t="s">
        <v>111</v>
      </c>
      <c r="F709" s="231" t="s">
        <v>1540</v>
      </c>
      <c r="G709" s="51"/>
      <c r="H709" s="232">
        <v>50000</v>
      </c>
      <c r="I709" s="232">
        <v>50000</v>
      </c>
      <c r="J709" s="505">
        <v>50000</v>
      </c>
      <c r="K709" s="312"/>
    </row>
    <row r="710" spans="1:11" s="39" customFormat="1" x14ac:dyDescent="0.25">
      <c r="A710" s="226" t="s">
        <v>1105</v>
      </c>
      <c r="B710" s="284" t="s">
        <v>806</v>
      </c>
      <c r="C710" s="259">
        <v>1</v>
      </c>
      <c r="D710" s="227" t="s">
        <v>1281</v>
      </c>
      <c r="E710" s="227" t="s">
        <v>1282</v>
      </c>
      <c r="F710" s="231" t="s">
        <v>1540</v>
      </c>
      <c r="G710" s="51"/>
      <c r="H710" s="232">
        <v>0</v>
      </c>
      <c r="I710" s="232">
        <v>20000</v>
      </c>
      <c r="J710" s="505">
        <v>20000</v>
      </c>
      <c r="K710" s="312"/>
    </row>
    <row r="711" spans="1:11" s="39" customFormat="1" x14ac:dyDescent="0.25">
      <c r="A711" s="226" t="s">
        <v>1280</v>
      </c>
      <c r="B711" s="284" t="s">
        <v>806</v>
      </c>
      <c r="C711" s="259">
        <v>1</v>
      </c>
      <c r="D711" s="227" t="s">
        <v>1284</v>
      </c>
      <c r="E711" s="227" t="s">
        <v>169</v>
      </c>
      <c r="F711" s="231" t="s">
        <v>1540</v>
      </c>
      <c r="G711" s="51"/>
      <c r="H711" s="232">
        <v>100000</v>
      </c>
      <c r="I711" s="232">
        <v>80000</v>
      </c>
      <c r="J711" s="505">
        <v>80000</v>
      </c>
      <c r="K711" s="312"/>
    </row>
    <row r="712" spans="1:11" s="39" customFormat="1" x14ac:dyDescent="0.25">
      <c r="A712" s="226" t="s">
        <v>789</v>
      </c>
      <c r="B712" s="284" t="s">
        <v>806</v>
      </c>
      <c r="C712" s="259">
        <v>1</v>
      </c>
      <c r="D712" s="227" t="s">
        <v>807</v>
      </c>
      <c r="E712" s="227" t="s">
        <v>2</v>
      </c>
      <c r="F712" s="231" t="s">
        <v>1540</v>
      </c>
      <c r="G712" s="51"/>
      <c r="H712" s="232">
        <v>500000</v>
      </c>
      <c r="I712" s="232">
        <v>550000</v>
      </c>
      <c r="J712" s="505">
        <v>500000</v>
      </c>
      <c r="K712" s="312"/>
    </row>
    <row r="713" spans="1:11" s="39" customFormat="1" x14ac:dyDescent="0.25">
      <c r="A713" s="226" t="s">
        <v>1280</v>
      </c>
      <c r="B713" s="284" t="s">
        <v>866</v>
      </c>
      <c r="C713" s="259">
        <v>1</v>
      </c>
      <c r="D713" s="227" t="s">
        <v>867</v>
      </c>
      <c r="E713" s="227" t="s">
        <v>117</v>
      </c>
      <c r="F713" s="231" t="s">
        <v>1540</v>
      </c>
      <c r="G713" s="51"/>
      <c r="H713" s="232">
        <v>25000</v>
      </c>
      <c r="I713" s="232">
        <v>41000</v>
      </c>
      <c r="J713" s="505">
        <v>40000</v>
      </c>
      <c r="K713" s="312"/>
    </row>
    <row r="714" spans="1:11" s="39" customFormat="1" x14ac:dyDescent="0.25">
      <c r="A714" s="226" t="s">
        <v>1105</v>
      </c>
      <c r="B714" s="284" t="s">
        <v>870</v>
      </c>
      <c r="C714" s="259">
        <v>1</v>
      </c>
      <c r="D714" s="227" t="s">
        <v>871</v>
      </c>
      <c r="E714" s="227" t="s">
        <v>1285</v>
      </c>
      <c r="F714" s="231" t="s">
        <v>1540</v>
      </c>
      <c r="G714" s="51"/>
      <c r="H714" s="232">
        <v>0</v>
      </c>
      <c r="I714" s="232">
        <v>103000</v>
      </c>
      <c r="J714" s="505">
        <v>100000</v>
      </c>
      <c r="K714" s="312"/>
    </row>
    <row r="715" spans="1:11" s="39" customFormat="1" x14ac:dyDescent="0.25">
      <c r="A715" s="226" t="s">
        <v>1105</v>
      </c>
      <c r="B715" s="284" t="s">
        <v>872</v>
      </c>
      <c r="C715" s="259">
        <v>1</v>
      </c>
      <c r="D715" s="227" t="s">
        <v>1286</v>
      </c>
      <c r="E715" s="227" t="s">
        <v>157</v>
      </c>
      <c r="F715" s="231" t="s">
        <v>1540</v>
      </c>
      <c r="G715" s="51"/>
      <c r="H715" s="232">
        <v>200000</v>
      </c>
      <c r="I715" s="232">
        <v>200000</v>
      </c>
      <c r="J715" s="505">
        <v>200000</v>
      </c>
      <c r="K715" s="312"/>
    </row>
    <row r="716" spans="1:11" s="39" customFormat="1" x14ac:dyDescent="0.25">
      <c r="A716" s="226" t="s">
        <v>1105</v>
      </c>
      <c r="B716" s="284" t="s">
        <v>872</v>
      </c>
      <c r="C716" s="259">
        <v>1</v>
      </c>
      <c r="D716" s="227" t="s">
        <v>1287</v>
      </c>
      <c r="E716" s="227" t="s">
        <v>1288</v>
      </c>
      <c r="F716" s="231" t="s">
        <v>1540</v>
      </c>
      <c r="G716" s="51"/>
      <c r="H716" s="232">
        <v>500000</v>
      </c>
      <c r="I716" s="232">
        <v>397000</v>
      </c>
      <c r="J716" s="505">
        <v>30000</v>
      </c>
      <c r="K716" s="312"/>
    </row>
    <row r="717" spans="1:11" s="39" customFormat="1" x14ac:dyDescent="0.25">
      <c r="A717" s="226" t="s">
        <v>1280</v>
      </c>
      <c r="B717" s="284" t="s">
        <v>872</v>
      </c>
      <c r="C717" s="259">
        <v>1</v>
      </c>
      <c r="D717" s="227" t="s">
        <v>873</v>
      </c>
      <c r="E717" s="227" t="s">
        <v>119</v>
      </c>
      <c r="F717" s="231" t="s">
        <v>1540</v>
      </c>
      <c r="G717" s="51"/>
      <c r="H717" s="232">
        <v>40000</v>
      </c>
      <c r="I717" s="232">
        <v>60000</v>
      </c>
      <c r="J717" s="505">
        <v>40000</v>
      </c>
      <c r="K717" s="312"/>
    </row>
    <row r="718" spans="1:11" s="39" customFormat="1" x14ac:dyDescent="0.25">
      <c r="A718" s="226" t="s">
        <v>789</v>
      </c>
      <c r="B718" s="284" t="s">
        <v>881</v>
      </c>
      <c r="C718" s="259">
        <v>1</v>
      </c>
      <c r="D718" s="227" t="s">
        <v>1290</v>
      </c>
      <c r="E718" s="227" t="s">
        <v>25</v>
      </c>
      <c r="F718" s="231" t="s">
        <v>1540</v>
      </c>
      <c r="G718" s="51"/>
      <c r="H718" s="232">
        <v>0</v>
      </c>
      <c r="I718" s="232">
        <v>7000</v>
      </c>
      <c r="J718" s="505">
        <v>7000</v>
      </c>
      <c r="K718" s="312"/>
    </row>
    <row r="719" spans="1:11" s="39" customFormat="1" x14ac:dyDescent="0.25">
      <c r="A719" s="226" t="s">
        <v>1105</v>
      </c>
      <c r="B719" s="284" t="s">
        <v>808</v>
      </c>
      <c r="C719" s="259">
        <v>1</v>
      </c>
      <c r="D719" s="227" t="s">
        <v>1291</v>
      </c>
      <c r="E719" s="227" t="s">
        <v>158</v>
      </c>
      <c r="F719" s="231" t="s">
        <v>1540</v>
      </c>
      <c r="G719" s="51"/>
      <c r="H719" s="232">
        <v>200000</v>
      </c>
      <c r="I719" s="232">
        <v>397420</v>
      </c>
      <c r="J719" s="505">
        <v>200000</v>
      </c>
      <c r="K719" s="312"/>
    </row>
    <row r="720" spans="1:11" s="39" customFormat="1" x14ac:dyDescent="0.25">
      <c r="A720" s="226" t="s">
        <v>789</v>
      </c>
      <c r="B720" s="284" t="s">
        <v>792</v>
      </c>
      <c r="C720" s="259">
        <v>1</v>
      </c>
      <c r="D720" s="227" t="s">
        <v>793</v>
      </c>
      <c r="E720" s="227" t="s">
        <v>551</v>
      </c>
      <c r="F720" s="231" t="s">
        <v>1540</v>
      </c>
      <c r="G720" s="51"/>
      <c r="H720" s="232">
        <v>1800000</v>
      </c>
      <c r="I720" s="232">
        <v>2140000</v>
      </c>
      <c r="J720" s="505">
        <v>300000</v>
      </c>
      <c r="K720" s="312"/>
    </row>
    <row r="721" spans="1:11" s="39" customFormat="1" x14ac:dyDescent="0.25">
      <c r="A721" s="226" t="s">
        <v>789</v>
      </c>
      <c r="B721" s="284" t="s">
        <v>810</v>
      </c>
      <c r="C721" s="259">
        <v>1</v>
      </c>
      <c r="D721" s="227" t="s">
        <v>811</v>
      </c>
      <c r="E721" s="227" t="s">
        <v>137</v>
      </c>
      <c r="F721" s="231" t="s">
        <v>1540</v>
      </c>
      <c r="G721" s="51"/>
      <c r="H721" s="232">
        <v>5000</v>
      </c>
      <c r="I721" s="232">
        <v>11500</v>
      </c>
      <c r="J721" s="505">
        <v>10000</v>
      </c>
      <c r="K721" s="312"/>
    </row>
    <row r="722" spans="1:11" s="39" customFormat="1" x14ac:dyDescent="0.25">
      <c r="A722" s="226" t="s">
        <v>789</v>
      </c>
      <c r="B722" s="284" t="s">
        <v>812</v>
      </c>
      <c r="C722" s="259">
        <v>1</v>
      </c>
      <c r="D722" s="227" t="s">
        <v>813</v>
      </c>
      <c r="E722" s="227" t="s">
        <v>138</v>
      </c>
      <c r="F722" s="231" t="s">
        <v>1540</v>
      </c>
      <c r="G722" s="51"/>
      <c r="H722" s="232">
        <v>4000</v>
      </c>
      <c r="I722" s="232">
        <v>4000</v>
      </c>
      <c r="J722" s="505">
        <v>4000</v>
      </c>
      <c r="K722" s="312"/>
    </row>
    <row r="723" spans="1:11" s="39" customFormat="1" x14ac:dyDescent="0.25">
      <c r="A723" s="226" t="s">
        <v>1105</v>
      </c>
      <c r="B723" s="284" t="s">
        <v>815</v>
      </c>
      <c r="C723" s="259">
        <v>1</v>
      </c>
      <c r="D723" s="227" t="s">
        <v>1292</v>
      </c>
      <c r="E723" s="227" t="s">
        <v>1293</v>
      </c>
      <c r="F723" s="231" t="s">
        <v>1540</v>
      </c>
      <c r="G723" s="51"/>
      <c r="H723" s="232">
        <v>300000</v>
      </c>
      <c r="I723" s="232">
        <v>300000</v>
      </c>
      <c r="J723" s="505">
        <v>300000</v>
      </c>
      <c r="K723" s="312"/>
    </row>
    <row r="724" spans="1:11" s="39" customFormat="1" x14ac:dyDescent="0.25">
      <c r="A724" s="226" t="s">
        <v>1105</v>
      </c>
      <c r="B724" s="284" t="s">
        <v>815</v>
      </c>
      <c r="C724" s="259">
        <v>1</v>
      </c>
      <c r="D724" s="227" t="s">
        <v>1294</v>
      </c>
      <c r="E724" s="227" t="s">
        <v>1295</v>
      </c>
      <c r="F724" s="231" t="s">
        <v>1540</v>
      </c>
      <c r="G724" s="51"/>
      <c r="H724" s="232">
        <v>1000000</v>
      </c>
      <c r="I724" s="232">
        <v>745000</v>
      </c>
      <c r="J724" s="505">
        <v>1000000</v>
      </c>
      <c r="K724" s="312"/>
    </row>
    <row r="725" spans="1:11" s="39" customFormat="1" x14ac:dyDescent="0.25">
      <c r="A725" s="226" t="s">
        <v>1105</v>
      </c>
      <c r="B725" s="284" t="s">
        <v>815</v>
      </c>
      <c r="C725" s="259">
        <v>1</v>
      </c>
      <c r="D725" s="227" t="s">
        <v>1296</v>
      </c>
      <c r="E725" s="227" t="s">
        <v>159</v>
      </c>
      <c r="F725" s="231" t="s">
        <v>1540</v>
      </c>
      <c r="G725" s="51"/>
      <c r="H725" s="232">
        <v>300000</v>
      </c>
      <c r="I725" s="232">
        <v>300000</v>
      </c>
      <c r="J725" s="505">
        <v>300000</v>
      </c>
      <c r="K725" s="312"/>
    </row>
    <row r="726" spans="1:11" s="39" customFormat="1" x14ac:dyDescent="0.25">
      <c r="A726" s="226" t="s">
        <v>1105</v>
      </c>
      <c r="B726" s="284" t="s">
        <v>815</v>
      </c>
      <c r="C726" s="259">
        <v>1</v>
      </c>
      <c r="D726" s="227" t="s">
        <v>1297</v>
      </c>
      <c r="E726" s="227" t="s">
        <v>160</v>
      </c>
      <c r="F726" s="231" t="s">
        <v>1540</v>
      </c>
      <c r="G726" s="51"/>
      <c r="H726" s="232">
        <v>50000</v>
      </c>
      <c r="I726" s="232">
        <v>50000</v>
      </c>
      <c r="J726" s="505">
        <v>50000</v>
      </c>
      <c r="K726" s="312"/>
    </row>
    <row r="727" spans="1:11" s="39" customFormat="1" x14ac:dyDescent="0.25">
      <c r="A727" s="226" t="s">
        <v>1105</v>
      </c>
      <c r="B727" s="284" t="s">
        <v>815</v>
      </c>
      <c r="C727" s="259">
        <v>1</v>
      </c>
      <c r="D727" s="227" t="s">
        <v>1298</v>
      </c>
      <c r="E727" s="227" t="s">
        <v>161</v>
      </c>
      <c r="F727" s="231" t="s">
        <v>1540</v>
      </c>
      <c r="G727" s="51"/>
      <c r="H727" s="232">
        <v>20000</v>
      </c>
      <c r="I727" s="232">
        <v>125000</v>
      </c>
      <c r="J727" s="505">
        <v>50000</v>
      </c>
      <c r="K727" s="312"/>
    </row>
    <row r="728" spans="1:11" s="39" customFormat="1" x14ac:dyDescent="0.25">
      <c r="A728" s="226" t="s">
        <v>1105</v>
      </c>
      <c r="B728" s="284" t="s">
        <v>815</v>
      </c>
      <c r="C728" s="259">
        <v>1</v>
      </c>
      <c r="D728" s="227" t="s">
        <v>1299</v>
      </c>
      <c r="E728" s="227" t="s">
        <v>1300</v>
      </c>
      <c r="F728" s="231" t="s">
        <v>1540</v>
      </c>
      <c r="G728" s="51"/>
      <c r="H728" s="232">
        <v>2550000</v>
      </c>
      <c r="I728" s="232">
        <v>2579500</v>
      </c>
      <c r="J728" s="505">
        <v>2550000</v>
      </c>
      <c r="K728" s="312"/>
    </row>
    <row r="729" spans="1:11" s="39" customFormat="1" x14ac:dyDescent="0.25">
      <c r="A729" s="226" t="s">
        <v>1105</v>
      </c>
      <c r="B729" s="284" t="s">
        <v>815</v>
      </c>
      <c r="C729" s="259">
        <v>1</v>
      </c>
      <c r="D729" s="227" t="s">
        <v>1301</v>
      </c>
      <c r="E729" s="227" t="s">
        <v>162</v>
      </c>
      <c r="F729" s="231" t="s">
        <v>1540</v>
      </c>
      <c r="G729" s="51"/>
      <c r="H729" s="232">
        <v>120000</v>
      </c>
      <c r="I729" s="232">
        <v>120000</v>
      </c>
      <c r="J729" s="505">
        <v>120000</v>
      </c>
      <c r="K729" s="312"/>
    </row>
    <row r="730" spans="1:11" s="39" customFormat="1" x14ac:dyDescent="0.25">
      <c r="A730" s="226" t="s">
        <v>1105</v>
      </c>
      <c r="B730" s="284" t="s">
        <v>815</v>
      </c>
      <c r="C730" s="259">
        <v>1</v>
      </c>
      <c r="D730" s="227" t="s">
        <v>1302</v>
      </c>
      <c r="E730" s="227" t="s">
        <v>1303</v>
      </c>
      <c r="F730" s="231" t="s">
        <v>1540</v>
      </c>
      <c r="G730" s="51"/>
      <c r="H730" s="232">
        <v>100000</v>
      </c>
      <c r="I730" s="232">
        <v>100000</v>
      </c>
      <c r="J730" s="505">
        <v>100000</v>
      </c>
      <c r="K730" s="312"/>
    </row>
    <row r="731" spans="1:11" s="39" customFormat="1" x14ac:dyDescent="0.25">
      <c r="A731" s="226" t="s">
        <v>1105</v>
      </c>
      <c r="B731" s="284" t="s">
        <v>815</v>
      </c>
      <c r="C731" s="259">
        <v>1</v>
      </c>
      <c r="D731" s="227" t="s">
        <v>1304</v>
      </c>
      <c r="E731" s="687" t="s">
        <v>1305</v>
      </c>
      <c r="F731" s="231" t="s">
        <v>1540</v>
      </c>
      <c r="G731" s="51"/>
      <c r="H731" s="232">
        <v>605000</v>
      </c>
      <c r="I731" s="232">
        <v>605000</v>
      </c>
      <c r="J731" s="505">
        <v>620000</v>
      </c>
      <c r="K731" s="312"/>
    </row>
    <row r="732" spans="1:11" s="39" customFormat="1" x14ac:dyDescent="0.25">
      <c r="A732" s="226" t="s">
        <v>1105</v>
      </c>
      <c r="B732" s="284" t="s">
        <v>815</v>
      </c>
      <c r="C732" s="259">
        <v>1</v>
      </c>
      <c r="D732" s="227" t="s">
        <v>1306</v>
      </c>
      <c r="E732" s="227" t="s">
        <v>1307</v>
      </c>
      <c r="F732" s="231" t="s">
        <v>1540</v>
      </c>
      <c r="G732" s="51"/>
      <c r="H732" s="232">
        <v>200000</v>
      </c>
      <c r="I732" s="232">
        <v>200000</v>
      </c>
      <c r="J732" s="505">
        <v>100000</v>
      </c>
      <c r="K732" s="312"/>
    </row>
    <row r="733" spans="1:11" s="39" customFormat="1" x14ac:dyDescent="0.25">
      <c r="A733" s="226" t="s">
        <v>1308</v>
      </c>
      <c r="B733" s="284" t="s">
        <v>815</v>
      </c>
      <c r="C733" s="259">
        <v>1</v>
      </c>
      <c r="D733" s="227" t="s">
        <v>1309</v>
      </c>
      <c r="E733" s="227" t="s">
        <v>172</v>
      </c>
      <c r="F733" s="231" t="s">
        <v>1540</v>
      </c>
      <c r="G733" s="51"/>
      <c r="H733" s="232">
        <v>150000</v>
      </c>
      <c r="I733" s="232">
        <v>150000</v>
      </c>
      <c r="J733" s="505">
        <v>150000</v>
      </c>
      <c r="K733" s="312"/>
    </row>
    <row r="734" spans="1:11" s="39" customFormat="1" x14ac:dyDescent="0.25">
      <c r="A734" s="226" t="s">
        <v>1310</v>
      </c>
      <c r="B734" s="284" t="s">
        <v>815</v>
      </c>
      <c r="C734" s="259">
        <v>1</v>
      </c>
      <c r="D734" s="227" t="s">
        <v>1311</v>
      </c>
      <c r="E734" s="227" t="s">
        <v>166</v>
      </c>
      <c r="F734" s="231" t="s">
        <v>1540</v>
      </c>
      <c r="G734" s="51"/>
      <c r="H734" s="232">
        <v>80000</v>
      </c>
      <c r="I734" s="232">
        <v>80000</v>
      </c>
      <c r="J734" s="505">
        <v>80000</v>
      </c>
      <c r="K734" s="312"/>
    </row>
    <row r="735" spans="1:11" s="39" customFormat="1" x14ac:dyDescent="0.25">
      <c r="A735" s="226" t="s">
        <v>1280</v>
      </c>
      <c r="B735" s="284" t="s">
        <v>815</v>
      </c>
      <c r="C735" s="259">
        <v>1</v>
      </c>
      <c r="D735" s="227" t="s">
        <v>1317</v>
      </c>
      <c r="E735" s="227" t="s">
        <v>1318</v>
      </c>
      <c r="F735" s="231" t="s">
        <v>1540</v>
      </c>
      <c r="G735" s="51"/>
      <c r="H735" s="232">
        <v>100000</v>
      </c>
      <c r="I735" s="232">
        <v>100000</v>
      </c>
      <c r="J735" s="505">
        <v>100000</v>
      </c>
      <c r="K735" s="312"/>
    </row>
    <row r="736" spans="1:11" s="39" customFormat="1" x14ac:dyDescent="0.25">
      <c r="A736" s="226" t="s">
        <v>1280</v>
      </c>
      <c r="B736" s="284" t="s">
        <v>815</v>
      </c>
      <c r="C736" s="259">
        <v>1</v>
      </c>
      <c r="D736" s="227" t="s">
        <v>1319</v>
      </c>
      <c r="E736" s="227" t="s">
        <v>168</v>
      </c>
      <c r="F736" s="231" t="s">
        <v>1540</v>
      </c>
      <c r="G736" s="51"/>
      <c r="H736" s="232">
        <v>400000</v>
      </c>
      <c r="I736" s="232">
        <v>620000</v>
      </c>
      <c r="J736" s="505">
        <v>400000</v>
      </c>
      <c r="K736" s="312"/>
    </row>
    <row r="737" spans="1:12" s="39" customFormat="1" x14ac:dyDescent="0.25">
      <c r="A737" s="226" t="s">
        <v>1280</v>
      </c>
      <c r="B737" s="284" t="s">
        <v>815</v>
      </c>
      <c r="C737" s="259">
        <v>1</v>
      </c>
      <c r="D737" s="227" t="s">
        <v>1320</v>
      </c>
      <c r="E737" s="227" t="s">
        <v>1321</v>
      </c>
      <c r="F737" s="231" t="s">
        <v>1540</v>
      </c>
      <c r="G737" s="51"/>
      <c r="H737" s="232">
        <v>100000</v>
      </c>
      <c r="I737" s="232">
        <v>100000</v>
      </c>
      <c r="J737" s="505">
        <v>550000</v>
      </c>
      <c r="K737" s="312"/>
    </row>
    <row r="738" spans="1:12" s="39" customFormat="1" x14ac:dyDescent="0.25">
      <c r="A738" s="226" t="s">
        <v>789</v>
      </c>
      <c r="B738" s="284" t="s">
        <v>815</v>
      </c>
      <c r="C738" s="259">
        <v>1</v>
      </c>
      <c r="D738" s="227" t="s">
        <v>820</v>
      </c>
      <c r="E738" s="227" t="s">
        <v>22</v>
      </c>
      <c r="F738" s="231" t="s">
        <v>1540</v>
      </c>
      <c r="G738" s="51"/>
      <c r="H738" s="232">
        <v>2500000</v>
      </c>
      <c r="I738" s="232">
        <v>2310000</v>
      </c>
      <c r="J738" s="505">
        <v>2300000</v>
      </c>
      <c r="K738" s="312"/>
    </row>
    <row r="739" spans="1:12" s="39" customFormat="1" x14ac:dyDescent="0.25">
      <c r="A739" s="226" t="s">
        <v>1105</v>
      </c>
      <c r="B739" s="284" t="s">
        <v>888</v>
      </c>
      <c r="C739" s="259">
        <v>1</v>
      </c>
      <c r="D739" s="227" t="s">
        <v>1325</v>
      </c>
      <c r="E739" s="227" t="s">
        <v>1326</v>
      </c>
      <c r="F739" s="231" t="s">
        <v>1540</v>
      </c>
      <c r="G739" s="51"/>
      <c r="H739" s="232">
        <v>500000</v>
      </c>
      <c r="I739" s="232">
        <v>240000</v>
      </c>
      <c r="J739" s="505">
        <v>500000</v>
      </c>
      <c r="K739" s="312"/>
    </row>
    <row r="740" spans="1:12" s="39" customFormat="1" x14ac:dyDescent="0.25">
      <c r="A740" s="226" t="s">
        <v>1105</v>
      </c>
      <c r="B740" s="284" t="s">
        <v>888</v>
      </c>
      <c r="C740" s="259">
        <v>1</v>
      </c>
      <c r="D740" s="227" t="s">
        <v>1327</v>
      </c>
      <c r="E740" s="227" t="s">
        <v>1328</v>
      </c>
      <c r="F740" s="231" t="s">
        <v>1540</v>
      </c>
      <c r="G740" s="51"/>
      <c r="H740" s="232">
        <v>200000</v>
      </c>
      <c r="I740" s="232">
        <v>0</v>
      </c>
      <c r="J740" s="505">
        <v>200000</v>
      </c>
      <c r="K740" s="312"/>
    </row>
    <row r="741" spans="1:12" s="39" customFormat="1" x14ac:dyDescent="0.25">
      <c r="A741" s="226" t="s">
        <v>1105</v>
      </c>
      <c r="B741" s="284" t="s">
        <v>888</v>
      </c>
      <c r="C741" s="259">
        <v>1</v>
      </c>
      <c r="D741" s="227" t="s">
        <v>1329</v>
      </c>
      <c r="E741" s="227" t="s">
        <v>1330</v>
      </c>
      <c r="F741" s="231" t="s">
        <v>1540</v>
      </c>
      <c r="G741" s="51"/>
      <c r="H741" s="232">
        <v>1500000</v>
      </c>
      <c r="I741" s="232">
        <v>1480000</v>
      </c>
      <c r="J741" s="505">
        <v>100000</v>
      </c>
      <c r="K741" s="312"/>
    </row>
    <row r="742" spans="1:12" s="39" customFormat="1" x14ac:dyDescent="0.25">
      <c r="A742" s="226" t="s">
        <v>1280</v>
      </c>
      <c r="B742" s="284" t="s">
        <v>888</v>
      </c>
      <c r="C742" s="259">
        <v>1</v>
      </c>
      <c r="D742" s="227" t="s">
        <v>1331</v>
      </c>
      <c r="E742" s="227" t="s">
        <v>167</v>
      </c>
      <c r="F742" s="231" t="s">
        <v>1540</v>
      </c>
      <c r="G742" s="51"/>
      <c r="H742" s="232">
        <v>250000</v>
      </c>
      <c r="I742" s="232">
        <v>252656</v>
      </c>
      <c r="J742" s="505">
        <v>250000</v>
      </c>
      <c r="K742" s="312"/>
    </row>
    <row r="743" spans="1:12" s="39" customFormat="1" x14ac:dyDescent="0.25">
      <c r="A743" s="226" t="s">
        <v>1280</v>
      </c>
      <c r="B743" s="284" t="s">
        <v>888</v>
      </c>
      <c r="C743" s="259">
        <v>1</v>
      </c>
      <c r="D743" s="227" t="s">
        <v>1332</v>
      </c>
      <c r="E743" s="227" t="s">
        <v>173</v>
      </c>
      <c r="F743" s="231" t="s">
        <v>1540</v>
      </c>
      <c r="G743" s="51"/>
      <c r="H743" s="232">
        <v>1000000</v>
      </c>
      <c r="I743" s="232">
        <v>1000000</v>
      </c>
      <c r="J743" s="505">
        <v>550000</v>
      </c>
      <c r="K743" s="312"/>
    </row>
    <row r="744" spans="1:12" s="39" customFormat="1" x14ac:dyDescent="0.25">
      <c r="A744" s="226" t="s">
        <v>1322</v>
      </c>
      <c r="B744" s="284" t="s">
        <v>888</v>
      </c>
      <c r="C744" s="259">
        <v>1</v>
      </c>
      <c r="D744" s="227" t="s">
        <v>1333</v>
      </c>
      <c r="E744" s="227" t="s">
        <v>163</v>
      </c>
      <c r="F744" s="231" t="s">
        <v>1540</v>
      </c>
      <c r="G744" s="51"/>
      <c r="H744" s="232">
        <v>456000</v>
      </c>
      <c r="I744" s="232">
        <v>460000</v>
      </c>
      <c r="J744" s="505">
        <v>460000</v>
      </c>
      <c r="K744" s="312"/>
    </row>
    <row r="745" spans="1:12" s="39" customFormat="1" x14ac:dyDescent="0.25">
      <c r="A745" s="226" t="s">
        <v>789</v>
      </c>
      <c r="B745" s="284" t="s">
        <v>794</v>
      </c>
      <c r="C745" s="259">
        <v>1</v>
      </c>
      <c r="D745" s="227" t="s">
        <v>795</v>
      </c>
      <c r="E745" s="227" t="s">
        <v>1</v>
      </c>
      <c r="F745" s="231" t="s">
        <v>1540</v>
      </c>
      <c r="G745" s="51"/>
      <c r="H745" s="232">
        <v>10000</v>
      </c>
      <c r="I745" s="232">
        <v>10000</v>
      </c>
      <c r="J745" s="505">
        <v>5000</v>
      </c>
      <c r="K745" s="312"/>
    </row>
    <row r="746" spans="1:12" s="39" customFormat="1" x14ac:dyDescent="0.25">
      <c r="A746" s="226" t="s">
        <v>789</v>
      </c>
      <c r="B746" s="284" t="s">
        <v>827</v>
      </c>
      <c r="C746" s="259">
        <v>1</v>
      </c>
      <c r="D746" s="227" t="s">
        <v>828</v>
      </c>
      <c r="E746" s="227" t="s">
        <v>102</v>
      </c>
      <c r="F746" s="231" t="s">
        <v>1540</v>
      </c>
      <c r="G746" s="51"/>
      <c r="H746" s="232">
        <v>5000</v>
      </c>
      <c r="I746" s="232">
        <v>5000</v>
      </c>
      <c r="J746" s="505">
        <v>5000</v>
      </c>
      <c r="K746" s="312"/>
    </row>
    <row r="747" spans="1:12" s="39" customFormat="1" x14ac:dyDescent="0.25">
      <c r="A747" s="226" t="s">
        <v>1105</v>
      </c>
      <c r="B747" s="284" t="s">
        <v>1121</v>
      </c>
      <c r="C747" s="259">
        <v>1</v>
      </c>
      <c r="D747" s="227" t="s">
        <v>1335</v>
      </c>
      <c r="E747" s="227" t="s">
        <v>140</v>
      </c>
      <c r="F747" s="231" t="s">
        <v>1540</v>
      </c>
      <c r="G747" s="51"/>
      <c r="H747" s="232">
        <v>10000</v>
      </c>
      <c r="I747" s="232">
        <v>11000</v>
      </c>
      <c r="J747" s="505">
        <v>10000</v>
      </c>
      <c r="K747" s="312"/>
    </row>
    <row r="748" spans="1:12" s="39" customFormat="1" x14ac:dyDescent="0.25">
      <c r="A748" s="226" t="s">
        <v>1341</v>
      </c>
      <c r="B748" s="284" t="s">
        <v>1342</v>
      </c>
      <c r="C748" s="259">
        <v>1</v>
      </c>
      <c r="D748" s="227" t="s">
        <v>1343</v>
      </c>
      <c r="E748" s="227" t="s">
        <v>1344</v>
      </c>
      <c r="F748" s="231" t="s">
        <v>1540</v>
      </c>
      <c r="G748" s="51"/>
      <c r="H748" s="232">
        <v>1100000</v>
      </c>
      <c r="I748" s="232">
        <v>1100000</v>
      </c>
      <c r="J748" s="505">
        <v>1100000</v>
      </c>
      <c r="K748" s="312"/>
    </row>
    <row r="749" spans="1:12" s="39" customFormat="1" x14ac:dyDescent="0.25">
      <c r="A749" s="226" t="s">
        <v>1341</v>
      </c>
      <c r="B749" s="284" t="s">
        <v>1345</v>
      </c>
      <c r="C749" s="259">
        <v>1</v>
      </c>
      <c r="D749" s="227" t="s">
        <v>1346</v>
      </c>
      <c r="E749" s="227" t="s">
        <v>1347</v>
      </c>
      <c r="F749" s="231" t="s">
        <v>1540</v>
      </c>
      <c r="G749" s="51"/>
      <c r="H749" s="232">
        <v>1100000</v>
      </c>
      <c r="I749" s="232">
        <v>1100000</v>
      </c>
      <c r="J749" s="505">
        <v>1100000</v>
      </c>
      <c r="K749" s="312"/>
    </row>
    <row r="750" spans="1:12" s="39" customFormat="1" ht="23.4" x14ac:dyDescent="0.25">
      <c r="A750" s="692" t="s">
        <v>1046</v>
      </c>
      <c r="B750" s="693" t="s">
        <v>815</v>
      </c>
      <c r="C750" s="259">
        <v>1</v>
      </c>
      <c r="D750" s="279" t="s">
        <v>1834</v>
      </c>
      <c r="E750" s="689" t="s">
        <v>1619</v>
      </c>
      <c r="F750" s="231" t="s">
        <v>1540</v>
      </c>
      <c r="G750" s="51"/>
      <c r="H750" s="232">
        <v>0</v>
      </c>
      <c r="I750" s="232">
        <v>0</v>
      </c>
      <c r="J750" s="463">
        <v>200000</v>
      </c>
      <c r="K750" s="312"/>
      <c r="L750" s="487"/>
    </row>
    <row r="751" spans="1:12" s="39" customFormat="1" x14ac:dyDescent="0.25">
      <c r="A751" s="692" t="s">
        <v>1046</v>
      </c>
      <c r="B751" s="693" t="s">
        <v>815</v>
      </c>
      <c r="C751" s="259">
        <v>1</v>
      </c>
      <c r="D751" s="279" t="s">
        <v>1835</v>
      </c>
      <c r="E751" s="687" t="s">
        <v>1778</v>
      </c>
      <c r="F751" s="231" t="s">
        <v>1540</v>
      </c>
      <c r="G751" s="51"/>
      <c r="H751" s="232">
        <v>0</v>
      </c>
      <c r="I751" s="232">
        <v>0</v>
      </c>
      <c r="J751" s="463">
        <v>6000000</v>
      </c>
      <c r="K751" s="312"/>
      <c r="L751" s="487"/>
    </row>
    <row r="752" spans="1:12" s="39" customFormat="1" ht="26.4" x14ac:dyDescent="0.25">
      <c r="A752" s="692" t="s">
        <v>1046</v>
      </c>
      <c r="B752" s="693" t="s">
        <v>888</v>
      </c>
      <c r="C752" s="259">
        <v>1</v>
      </c>
      <c r="D752" s="279" t="s">
        <v>1836</v>
      </c>
      <c r="E752" s="690" t="s">
        <v>1351</v>
      </c>
      <c r="F752" s="231" t="s">
        <v>1540</v>
      </c>
      <c r="G752" s="51"/>
      <c r="H752" s="232">
        <v>0</v>
      </c>
      <c r="I752" s="232">
        <v>0</v>
      </c>
      <c r="J752" s="463">
        <v>2000000</v>
      </c>
      <c r="K752" s="312"/>
      <c r="L752" s="487"/>
    </row>
    <row r="753" spans="1:12" s="39" customFormat="1" x14ac:dyDescent="0.25">
      <c r="A753" s="692" t="s">
        <v>1046</v>
      </c>
      <c r="B753" s="693" t="s">
        <v>815</v>
      </c>
      <c r="C753" s="259">
        <v>1</v>
      </c>
      <c r="D753" s="279" t="s">
        <v>1837</v>
      </c>
      <c r="E753" s="687" t="s">
        <v>1352</v>
      </c>
      <c r="F753" s="231" t="s">
        <v>1540</v>
      </c>
      <c r="G753" s="51"/>
      <c r="H753" s="232">
        <v>0</v>
      </c>
      <c r="I753" s="232">
        <v>0</v>
      </c>
      <c r="J753" s="463">
        <v>400000</v>
      </c>
      <c r="K753" s="312"/>
      <c r="L753" s="487"/>
    </row>
    <row r="754" spans="1:12" s="39" customFormat="1" x14ac:dyDescent="0.25">
      <c r="A754" s="692" t="s">
        <v>1046</v>
      </c>
      <c r="B754" s="693" t="s">
        <v>815</v>
      </c>
      <c r="C754" s="259">
        <v>1</v>
      </c>
      <c r="D754" s="279" t="s">
        <v>1838</v>
      </c>
      <c r="E754" s="687" t="s">
        <v>1353</v>
      </c>
      <c r="F754" s="231" t="s">
        <v>1540</v>
      </c>
      <c r="G754" s="51"/>
      <c r="H754" s="234">
        <v>0</v>
      </c>
      <c r="I754" s="222">
        <v>0</v>
      </c>
      <c r="J754" s="463">
        <v>100000</v>
      </c>
      <c r="K754" s="312"/>
      <c r="L754" s="487"/>
    </row>
    <row r="755" spans="1:12" s="39" customFormat="1" ht="26.4" x14ac:dyDescent="0.25">
      <c r="A755" s="692" t="s">
        <v>1046</v>
      </c>
      <c r="B755" s="693" t="s">
        <v>888</v>
      </c>
      <c r="C755" s="259">
        <v>1</v>
      </c>
      <c r="D755" s="279" t="s">
        <v>1839</v>
      </c>
      <c r="E755" s="690" t="s">
        <v>1354</v>
      </c>
      <c r="F755" s="231" t="s">
        <v>1540</v>
      </c>
      <c r="G755" s="51"/>
      <c r="H755" s="234">
        <v>0</v>
      </c>
      <c r="I755" s="222">
        <v>0</v>
      </c>
      <c r="J755" s="463">
        <v>200000</v>
      </c>
      <c r="K755" s="312"/>
      <c r="L755" s="487"/>
    </row>
    <row r="756" spans="1:12" s="39" customFormat="1" ht="21" x14ac:dyDescent="0.25">
      <c r="A756" s="692" t="s">
        <v>1046</v>
      </c>
      <c r="B756" s="693" t="s">
        <v>891</v>
      </c>
      <c r="C756" s="259">
        <v>1</v>
      </c>
      <c r="D756" s="279" t="s">
        <v>1840</v>
      </c>
      <c r="E756" s="691" t="s">
        <v>1355</v>
      </c>
      <c r="F756" s="231" t="s">
        <v>1540</v>
      </c>
      <c r="G756" s="51"/>
      <c r="H756" s="234">
        <v>0</v>
      </c>
      <c r="I756" s="222">
        <v>0</v>
      </c>
      <c r="J756" s="463">
        <v>1000000</v>
      </c>
      <c r="K756" s="312"/>
      <c r="L756" s="487"/>
    </row>
    <row r="757" spans="1:12" s="39" customFormat="1" x14ac:dyDescent="0.25">
      <c r="A757" s="692" t="s">
        <v>1046</v>
      </c>
      <c r="B757" s="694">
        <v>5168</v>
      </c>
      <c r="C757" s="259">
        <v>1</v>
      </c>
      <c r="D757" s="279" t="s">
        <v>1841</v>
      </c>
      <c r="E757" s="687" t="s">
        <v>1356</v>
      </c>
      <c r="F757" s="231" t="s">
        <v>1540</v>
      </c>
      <c r="G757" s="51"/>
      <c r="H757" s="234">
        <v>0</v>
      </c>
      <c r="I757" s="222">
        <v>0</v>
      </c>
      <c r="J757" s="463">
        <v>100000</v>
      </c>
      <c r="K757" s="312"/>
      <c r="L757" s="487"/>
    </row>
    <row r="758" spans="1:12" s="39" customFormat="1" x14ac:dyDescent="0.25">
      <c r="A758" s="692" t="s">
        <v>1046</v>
      </c>
      <c r="B758" s="695" t="s">
        <v>815</v>
      </c>
      <c r="C758" s="259">
        <v>1</v>
      </c>
      <c r="D758" s="279" t="s">
        <v>1842</v>
      </c>
      <c r="E758" s="687" t="s">
        <v>1357</v>
      </c>
      <c r="F758" s="231" t="s">
        <v>1540</v>
      </c>
      <c r="G758" s="51"/>
      <c r="H758" s="234">
        <v>0</v>
      </c>
      <c r="I758" s="222">
        <v>0</v>
      </c>
      <c r="J758" s="463">
        <v>2285000</v>
      </c>
      <c r="K758" s="312"/>
      <c r="L758" s="487"/>
    </row>
    <row r="759" spans="1:12" s="39" customFormat="1" x14ac:dyDescent="0.25">
      <c r="A759" s="226"/>
      <c r="B759" s="284"/>
      <c r="C759" s="227"/>
      <c r="D759" s="249"/>
      <c r="E759" s="257" t="s">
        <v>89</v>
      </c>
      <c r="F759" s="261"/>
      <c r="G759" s="258">
        <f>SUM(J760:J764)</f>
        <v>2240000</v>
      </c>
      <c r="H759" s="258"/>
      <c r="I759" s="275"/>
      <c r="J759" s="516"/>
      <c r="K759" s="312"/>
    </row>
    <row r="760" spans="1:12" s="39" customFormat="1" x14ac:dyDescent="0.25">
      <c r="A760" s="226" t="s">
        <v>1105</v>
      </c>
      <c r="B760" s="284" t="s">
        <v>1100</v>
      </c>
      <c r="C760" s="259">
        <v>1</v>
      </c>
      <c r="D760" s="249" t="s">
        <v>1358</v>
      </c>
      <c r="E760" s="687" t="s">
        <v>1359</v>
      </c>
      <c r="F760" s="231" t="s">
        <v>1540</v>
      </c>
      <c r="G760" s="51"/>
      <c r="H760" s="234">
        <v>0</v>
      </c>
      <c r="I760" s="222">
        <v>400000</v>
      </c>
      <c r="J760" s="505">
        <v>400000</v>
      </c>
      <c r="K760" s="312"/>
    </row>
    <row r="761" spans="1:12" s="39" customFormat="1" x14ac:dyDescent="0.25">
      <c r="A761" s="226" t="s">
        <v>1280</v>
      </c>
      <c r="B761" s="284" t="s">
        <v>1100</v>
      </c>
      <c r="C761" s="259">
        <v>1</v>
      </c>
      <c r="D761" s="249" t="s">
        <v>1360</v>
      </c>
      <c r="E761" s="687" t="s">
        <v>174</v>
      </c>
      <c r="F761" s="231" t="s">
        <v>1540</v>
      </c>
      <c r="G761" s="51"/>
      <c r="H761" s="234">
        <v>100000</v>
      </c>
      <c r="I761" s="222">
        <v>100000</v>
      </c>
      <c r="J761" s="505">
        <v>100000</v>
      </c>
      <c r="K761" s="312"/>
    </row>
    <row r="762" spans="1:12" s="39" customFormat="1" x14ac:dyDescent="0.25">
      <c r="A762" s="226" t="s">
        <v>1071</v>
      </c>
      <c r="B762" s="284" t="s">
        <v>1100</v>
      </c>
      <c r="C762" s="259">
        <v>1</v>
      </c>
      <c r="D762" s="279" t="s">
        <v>1844</v>
      </c>
      <c r="E762" s="687" t="s">
        <v>1361</v>
      </c>
      <c r="F762" s="231" t="s">
        <v>1540</v>
      </c>
      <c r="G762" s="51"/>
      <c r="H762" s="234">
        <v>0</v>
      </c>
      <c r="I762" s="222">
        <v>0</v>
      </c>
      <c r="J762" s="505">
        <v>500000</v>
      </c>
      <c r="K762" s="312"/>
    </row>
    <row r="763" spans="1:12" s="39" customFormat="1" x14ac:dyDescent="0.25">
      <c r="A763" s="339" t="s">
        <v>1105</v>
      </c>
      <c r="B763" s="299" t="s">
        <v>1100</v>
      </c>
      <c r="C763" s="497">
        <v>1</v>
      </c>
      <c r="D763" s="199" t="s">
        <v>1325</v>
      </c>
      <c r="E763" s="688" t="s">
        <v>1843</v>
      </c>
      <c r="F763" s="231" t="s">
        <v>1540</v>
      </c>
      <c r="G763" s="51"/>
      <c r="H763" s="200">
        <v>0</v>
      </c>
      <c r="I763" s="290">
        <v>0</v>
      </c>
      <c r="J763" s="505">
        <v>1200000</v>
      </c>
      <c r="K763" s="316"/>
    </row>
    <row r="764" spans="1:12" s="39" customFormat="1" x14ac:dyDescent="0.25">
      <c r="A764" s="226" t="s">
        <v>1105</v>
      </c>
      <c r="B764" s="284" t="s">
        <v>896</v>
      </c>
      <c r="C764" s="259">
        <v>1</v>
      </c>
      <c r="D764" s="227" t="s">
        <v>1362</v>
      </c>
      <c r="E764" s="227" t="s">
        <v>1845</v>
      </c>
      <c r="F764" s="231" t="s">
        <v>1540</v>
      </c>
      <c r="G764" s="51"/>
      <c r="H764" s="234">
        <v>479000</v>
      </c>
      <c r="I764" s="222">
        <v>79000</v>
      </c>
      <c r="J764" s="505">
        <v>40000</v>
      </c>
      <c r="K764" s="312"/>
    </row>
    <row r="765" spans="1:12" s="39" customFormat="1" x14ac:dyDescent="0.25">
      <c r="B765" s="101"/>
      <c r="C765" s="237"/>
      <c r="E765" s="84" t="s">
        <v>156</v>
      </c>
      <c r="F765" s="84"/>
      <c r="G765" s="89">
        <f>SUM(J702:J764)</f>
        <v>38566000</v>
      </c>
      <c r="H765" s="89"/>
      <c r="I765" s="345"/>
      <c r="J765" s="513"/>
      <c r="K765" s="312"/>
    </row>
    <row r="766" spans="1:12" s="39" customFormat="1" x14ac:dyDescent="0.25">
      <c r="A766" s="40"/>
      <c r="B766" s="7"/>
      <c r="C766" s="240"/>
      <c r="D766" s="40"/>
      <c r="E766" s="48"/>
      <c r="F766" s="48"/>
      <c r="G766" s="49"/>
      <c r="H766" s="49"/>
      <c r="I766" s="267"/>
      <c r="J766" s="511"/>
      <c r="K766" s="312"/>
    </row>
    <row r="767" spans="1:12" s="39" customFormat="1" ht="21" x14ac:dyDescent="0.4">
      <c r="A767" s="2"/>
      <c r="B767" s="7"/>
      <c r="C767" s="240"/>
      <c r="D767" s="2"/>
      <c r="E767" s="60" t="s">
        <v>14</v>
      </c>
      <c r="F767" s="61"/>
      <c r="G767" s="81"/>
      <c r="H767" s="81"/>
      <c r="I767" s="529"/>
      <c r="J767" s="502"/>
      <c r="K767" s="312"/>
    </row>
    <row r="768" spans="1:12" s="39" customFormat="1" ht="17.399999999999999" x14ac:dyDescent="0.3">
      <c r="A768" s="40"/>
      <c r="B768" s="7"/>
      <c r="C768" s="240"/>
      <c r="D768" s="40"/>
      <c r="E768" s="20" t="s">
        <v>424</v>
      </c>
      <c r="F768" s="64"/>
      <c r="G768" s="90"/>
      <c r="H768" s="90"/>
      <c r="I768" s="544"/>
      <c r="J768" s="520"/>
      <c r="K768" s="312"/>
    </row>
    <row r="769" spans="1:11" s="39" customFormat="1" x14ac:dyDescent="0.25">
      <c r="A769"/>
      <c r="B769" s="101"/>
      <c r="C769" s="237"/>
      <c r="D769"/>
      <c r="E769" s="48"/>
      <c r="F769" s="48"/>
      <c r="G769" s="13"/>
      <c r="H769" s="13"/>
      <c r="I769" s="545"/>
      <c r="J769" s="521"/>
      <c r="K769" s="312"/>
    </row>
    <row r="770" spans="1:11" s="39" customFormat="1" ht="17.399999999999999" x14ac:dyDescent="0.3">
      <c r="A770"/>
      <c r="B770" s="101"/>
      <c r="C770" s="237"/>
      <c r="D770"/>
      <c r="E770" s="61" t="s">
        <v>1608</v>
      </c>
      <c r="F770" s="61"/>
      <c r="G770" s="81">
        <f>SUM(G771+G773+G777+G782+G787+G795+G801+G803+G805+G807+G815+G818+G821+G825+G828+G831+G834+G836+G839+G844)</f>
        <v>939450764</v>
      </c>
      <c r="H770" s="81"/>
      <c r="I770" s="529"/>
      <c r="J770" s="502"/>
      <c r="K770" s="312"/>
    </row>
    <row r="771" spans="1:11" s="39" customFormat="1" ht="13.8" x14ac:dyDescent="0.25">
      <c r="A771" s="173" t="s">
        <v>562</v>
      </c>
      <c r="B771" s="173" t="s">
        <v>563</v>
      </c>
      <c r="C771" s="173" t="s">
        <v>436</v>
      </c>
      <c r="D771" s="173" t="s">
        <v>27</v>
      </c>
      <c r="E771" s="82" t="s">
        <v>3</v>
      </c>
      <c r="F771" s="20"/>
      <c r="G771" s="93">
        <f>SUM(J772:J773)</f>
        <v>49700000</v>
      </c>
      <c r="H771" s="93"/>
      <c r="I771" s="546"/>
      <c r="J771" s="503"/>
      <c r="K771" s="312"/>
    </row>
    <row r="772" spans="1:11" s="39" customFormat="1" x14ac:dyDescent="0.25">
      <c r="A772" s="363"/>
      <c r="B772" s="363"/>
      <c r="C772" s="363"/>
      <c r="D772" s="363"/>
      <c r="E772" s="362" t="s">
        <v>1782</v>
      </c>
      <c r="F772" s="364" t="s">
        <v>847</v>
      </c>
      <c r="G772" s="14"/>
      <c r="H772" s="362">
        <v>46700000</v>
      </c>
      <c r="I772" s="530">
        <v>49445203</v>
      </c>
      <c r="J772" s="518">
        <v>49700000</v>
      </c>
      <c r="K772" s="312"/>
    </row>
    <row r="773" spans="1:11" s="39" customFormat="1" ht="13.8" x14ac:dyDescent="0.25">
      <c r="A773" s="19"/>
      <c r="B773" s="361"/>
      <c r="C773" s="341"/>
      <c r="D773" s="19"/>
      <c r="E773" s="82" t="s">
        <v>1610</v>
      </c>
      <c r="F773" s="20"/>
      <c r="G773" s="93">
        <f>SUM(J774:J776)</f>
        <v>209443783</v>
      </c>
      <c r="H773" s="93"/>
      <c r="I773" s="546"/>
      <c r="J773" s="522"/>
      <c r="K773" s="312"/>
    </row>
    <row r="774" spans="1:11" s="39" customFormat="1" ht="23.4" x14ac:dyDescent="0.25">
      <c r="A774" s="339" t="s">
        <v>1336</v>
      </c>
      <c r="B774" s="299" t="s">
        <v>1166</v>
      </c>
      <c r="C774" s="372">
        <v>20</v>
      </c>
      <c r="D774" s="273" t="s">
        <v>1337</v>
      </c>
      <c r="E774" s="696" t="s">
        <v>1338</v>
      </c>
      <c r="F774" s="231" t="s">
        <v>1540</v>
      </c>
      <c r="G774" s="51"/>
      <c r="H774" s="276">
        <v>185300000</v>
      </c>
      <c r="I774" s="276">
        <v>185390000</v>
      </c>
      <c r="J774" s="505">
        <v>190400000</v>
      </c>
      <c r="K774" s="316"/>
    </row>
    <row r="775" spans="1:11" s="39" customFormat="1" x14ac:dyDescent="0.25">
      <c r="A775" s="226" t="s">
        <v>1336</v>
      </c>
      <c r="B775" s="284" t="s">
        <v>1166</v>
      </c>
      <c r="C775" s="228">
        <v>20</v>
      </c>
      <c r="D775" s="227" t="s">
        <v>1339</v>
      </c>
      <c r="E775" s="227" t="s">
        <v>1633</v>
      </c>
      <c r="F775" s="231" t="s">
        <v>1540</v>
      </c>
      <c r="G775" s="51"/>
      <c r="H775" s="232">
        <v>3278783</v>
      </c>
      <c r="I775" s="232">
        <v>8498783</v>
      </c>
      <c r="J775" s="505">
        <v>3278783</v>
      </c>
      <c r="K775" s="312"/>
    </row>
    <row r="776" spans="1:11" s="39" customFormat="1" x14ac:dyDescent="0.25">
      <c r="A776" s="226" t="s">
        <v>1336</v>
      </c>
      <c r="B776" s="284" t="s">
        <v>1166</v>
      </c>
      <c r="C776" s="228">
        <v>20</v>
      </c>
      <c r="D776" s="227" t="s">
        <v>1340</v>
      </c>
      <c r="E776" s="227" t="s">
        <v>704</v>
      </c>
      <c r="F776" s="231" t="s">
        <v>1540</v>
      </c>
      <c r="G776" s="51"/>
      <c r="H776" s="232">
        <v>0</v>
      </c>
      <c r="I776" s="232">
        <v>15765000</v>
      </c>
      <c r="J776" s="505">
        <v>15765000</v>
      </c>
      <c r="K776" s="312"/>
    </row>
    <row r="777" spans="1:11" s="39" customFormat="1" ht="13.8" x14ac:dyDescent="0.25">
      <c r="A777" s="19"/>
      <c r="B777" s="361"/>
      <c r="C777" s="341"/>
      <c r="D777" s="19"/>
      <c r="E777" s="82" t="s">
        <v>1612</v>
      </c>
      <c r="F777" s="20"/>
      <c r="G777" s="93">
        <f>SUM(J778:J781)</f>
        <v>99523000</v>
      </c>
      <c r="H777" s="93"/>
      <c r="I777" s="546"/>
      <c r="J777" s="522"/>
      <c r="K777" s="312"/>
    </row>
    <row r="778" spans="1:11" s="39" customFormat="1" x14ac:dyDescent="0.25">
      <c r="A778" s="325" t="s">
        <v>1224</v>
      </c>
      <c r="B778" s="349" t="s">
        <v>815</v>
      </c>
      <c r="C778" s="228">
        <v>21</v>
      </c>
      <c r="D778" s="326" t="s">
        <v>1324</v>
      </c>
      <c r="E778" s="326" t="s">
        <v>1614</v>
      </c>
      <c r="F778" s="231" t="s">
        <v>1139</v>
      </c>
      <c r="G778" s="49"/>
      <c r="H778" s="331">
        <v>20900000</v>
      </c>
      <c r="I778" s="290">
        <v>12350527</v>
      </c>
      <c r="J778" s="505">
        <v>21000000</v>
      </c>
      <c r="K778" s="312"/>
    </row>
    <row r="779" spans="1:11" s="39" customFormat="1" x14ac:dyDescent="0.25">
      <c r="A779" s="226" t="s">
        <v>1224</v>
      </c>
      <c r="B779" s="284" t="s">
        <v>888</v>
      </c>
      <c r="C779" s="228">
        <v>21</v>
      </c>
      <c r="D779" s="227" t="s">
        <v>1324</v>
      </c>
      <c r="E779" s="227" t="s">
        <v>1615</v>
      </c>
      <c r="F779" s="231" t="s">
        <v>1540</v>
      </c>
      <c r="G779" s="51"/>
      <c r="H779" s="232">
        <v>20900000</v>
      </c>
      <c r="I779" s="232">
        <v>19631000</v>
      </c>
      <c r="J779" s="505">
        <v>19585000</v>
      </c>
      <c r="K779" s="312"/>
    </row>
    <row r="780" spans="1:11" s="39" customFormat="1" x14ac:dyDescent="0.25">
      <c r="A780" s="226" t="s">
        <v>1224</v>
      </c>
      <c r="B780" s="284" t="s">
        <v>815</v>
      </c>
      <c r="C780" s="228">
        <v>21</v>
      </c>
      <c r="D780" s="227" t="s">
        <v>1323</v>
      </c>
      <c r="E780" s="227" t="s">
        <v>164</v>
      </c>
      <c r="F780" s="231" t="s">
        <v>1540</v>
      </c>
      <c r="G780" s="51"/>
      <c r="H780" s="232">
        <v>53200000</v>
      </c>
      <c r="I780" s="232">
        <v>52967066</v>
      </c>
      <c r="J780" s="505">
        <v>58000000</v>
      </c>
      <c r="K780" s="312"/>
    </row>
    <row r="781" spans="1:11" s="39" customFormat="1" x14ac:dyDescent="0.25">
      <c r="A781" s="226" t="s">
        <v>1280</v>
      </c>
      <c r="B781" s="284" t="s">
        <v>815</v>
      </c>
      <c r="C781" s="259">
        <v>21</v>
      </c>
      <c r="D781" s="279" t="s">
        <v>1846</v>
      </c>
      <c r="E781" s="697" t="s">
        <v>1541</v>
      </c>
      <c r="F781" s="231" t="s">
        <v>1540</v>
      </c>
      <c r="G781" s="344"/>
      <c r="H781" s="234">
        <v>0</v>
      </c>
      <c r="I781" s="222">
        <v>0</v>
      </c>
      <c r="J781" s="463">
        <v>938000</v>
      </c>
      <c r="K781" s="312"/>
    </row>
    <row r="782" spans="1:11" s="39" customFormat="1" ht="13.8" x14ac:dyDescent="0.25">
      <c r="A782" s="19"/>
      <c r="B782" s="361"/>
      <c r="C782" s="341"/>
      <c r="D782" s="19"/>
      <c r="E782" s="340" t="s">
        <v>1616</v>
      </c>
      <c r="F782" s="20"/>
      <c r="G782" s="93">
        <f>SUM(J783:J786)</f>
        <v>85300000</v>
      </c>
      <c r="H782" s="93"/>
      <c r="I782" s="546"/>
      <c r="J782" s="522"/>
      <c r="K782" s="312"/>
    </row>
    <row r="783" spans="1:11" s="39" customFormat="1" x14ac:dyDescent="0.25">
      <c r="A783" s="325" t="s">
        <v>1546</v>
      </c>
      <c r="B783" s="350" t="s">
        <v>815</v>
      </c>
      <c r="C783" s="259">
        <v>24</v>
      </c>
      <c r="D783" s="326" t="s">
        <v>1547</v>
      </c>
      <c r="E783" s="347" t="s">
        <v>1548</v>
      </c>
      <c r="F783" s="231" t="s">
        <v>1139</v>
      </c>
      <c r="G783" s="49"/>
      <c r="H783" s="331">
        <v>5400000</v>
      </c>
      <c r="I783" s="332">
        <v>4110052</v>
      </c>
      <c r="J783" s="505">
        <v>5400000</v>
      </c>
      <c r="K783" s="312"/>
    </row>
    <row r="784" spans="1:11" s="39" customFormat="1" x14ac:dyDescent="0.25">
      <c r="A784" s="325" t="s">
        <v>1549</v>
      </c>
      <c r="B784" s="350" t="s">
        <v>815</v>
      </c>
      <c r="C784" s="259">
        <v>24</v>
      </c>
      <c r="D784" s="326" t="s">
        <v>1550</v>
      </c>
      <c r="E784" s="347" t="s">
        <v>1551</v>
      </c>
      <c r="F784" s="231" t="s">
        <v>1139</v>
      </c>
      <c r="G784" s="49"/>
      <c r="H784" s="331">
        <v>64670000</v>
      </c>
      <c r="I784" s="332">
        <v>49093238</v>
      </c>
      <c r="J784" s="505">
        <v>64700000</v>
      </c>
      <c r="K784" s="312"/>
    </row>
    <row r="785" spans="1:11" s="39" customFormat="1" x14ac:dyDescent="0.25">
      <c r="A785" s="325" t="s">
        <v>1552</v>
      </c>
      <c r="B785" s="350" t="s">
        <v>815</v>
      </c>
      <c r="C785" s="259">
        <v>24</v>
      </c>
      <c r="D785" s="326" t="s">
        <v>1553</v>
      </c>
      <c r="E785" s="347" t="s">
        <v>171</v>
      </c>
      <c r="F785" s="231" t="s">
        <v>1139</v>
      </c>
      <c r="G785" s="49"/>
      <c r="H785" s="331">
        <v>7970000</v>
      </c>
      <c r="I785" s="332">
        <v>6106774</v>
      </c>
      <c r="J785" s="505">
        <v>6200000</v>
      </c>
      <c r="K785" s="312"/>
    </row>
    <row r="786" spans="1:11" s="39" customFormat="1" x14ac:dyDescent="0.25">
      <c r="A786" s="325" t="s">
        <v>1025</v>
      </c>
      <c r="B786" s="350" t="s">
        <v>815</v>
      </c>
      <c r="C786" s="259">
        <v>24</v>
      </c>
      <c r="D786" s="326" t="s">
        <v>1554</v>
      </c>
      <c r="E786" s="326" t="s">
        <v>1555</v>
      </c>
      <c r="F786" s="231" t="s">
        <v>1139</v>
      </c>
      <c r="G786" s="49"/>
      <c r="H786" s="331">
        <v>11360000</v>
      </c>
      <c r="I786" s="332">
        <v>7988955</v>
      </c>
      <c r="J786" s="505">
        <v>9000000</v>
      </c>
      <c r="K786" s="312"/>
    </row>
    <row r="787" spans="1:11" s="39" customFormat="1" ht="13.8" x14ac:dyDescent="0.25">
      <c r="A787" s="19"/>
      <c r="B787" s="361"/>
      <c r="C787" s="341"/>
      <c r="D787" s="19"/>
      <c r="E787" s="340" t="s">
        <v>1618</v>
      </c>
      <c r="F787" s="20"/>
      <c r="G787" s="93">
        <f>SUM(J788:J794)</f>
        <v>106825374</v>
      </c>
      <c r="H787" s="93"/>
      <c r="I787" s="546"/>
      <c r="J787" s="522"/>
      <c r="K787" s="312"/>
    </row>
    <row r="788" spans="1:11" s="39" customFormat="1" x14ac:dyDescent="0.25">
      <c r="A788" s="226" t="s">
        <v>1283</v>
      </c>
      <c r="B788" s="284" t="s">
        <v>872</v>
      </c>
      <c r="C788" s="259">
        <v>1</v>
      </c>
      <c r="D788" s="227" t="s">
        <v>873</v>
      </c>
      <c r="E788" s="227" t="s">
        <v>1289</v>
      </c>
      <c r="F788" s="231" t="s">
        <v>1540</v>
      </c>
      <c r="G788" s="51"/>
      <c r="H788" s="232">
        <v>0</v>
      </c>
      <c r="I788" s="232">
        <v>6097646</v>
      </c>
      <c r="J788" s="505">
        <v>14020000</v>
      </c>
      <c r="K788" s="312"/>
    </row>
    <row r="789" spans="1:11" s="39" customFormat="1" x14ac:dyDescent="0.25">
      <c r="A789" s="698" t="s">
        <v>1283</v>
      </c>
      <c r="B789" s="695" t="s">
        <v>891</v>
      </c>
      <c r="C789" s="699">
        <v>1</v>
      </c>
      <c r="D789" s="687" t="s">
        <v>1334</v>
      </c>
      <c r="E789" s="687" t="s">
        <v>1617</v>
      </c>
      <c r="F789" s="700" t="s">
        <v>1540</v>
      </c>
      <c r="G789" s="701"/>
      <c r="H789" s="702">
        <v>700000</v>
      </c>
      <c r="I789" s="702">
        <v>300000</v>
      </c>
      <c r="J789" s="505">
        <v>2000000</v>
      </c>
      <c r="K789" s="312"/>
    </row>
    <row r="790" spans="1:11" s="39" customFormat="1" x14ac:dyDescent="0.25">
      <c r="A790" s="698" t="s">
        <v>1283</v>
      </c>
      <c r="B790" s="693">
        <v>5169</v>
      </c>
      <c r="C790" s="699">
        <v>1</v>
      </c>
      <c r="D790" s="703" t="s">
        <v>1847</v>
      </c>
      <c r="E790" s="687" t="s">
        <v>1312</v>
      </c>
      <c r="F790" s="700" t="s">
        <v>1540</v>
      </c>
      <c r="G790" s="701"/>
      <c r="H790" s="702">
        <v>12300000</v>
      </c>
      <c r="I790" s="702">
        <v>0</v>
      </c>
      <c r="J790" s="463">
        <v>22099000</v>
      </c>
      <c r="K790" s="312"/>
    </row>
    <row r="791" spans="1:11" s="39" customFormat="1" x14ac:dyDescent="0.25">
      <c r="A791" s="698" t="s">
        <v>1283</v>
      </c>
      <c r="B791" s="693">
        <v>5171</v>
      </c>
      <c r="C791" s="699">
        <v>1</v>
      </c>
      <c r="D791" s="703" t="s">
        <v>1848</v>
      </c>
      <c r="E791" s="687" t="s">
        <v>1313</v>
      </c>
      <c r="F791" s="700" t="s">
        <v>1540</v>
      </c>
      <c r="G791" s="701"/>
      <c r="H791" s="702">
        <v>21900000</v>
      </c>
      <c r="I791" s="702">
        <v>3528888</v>
      </c>
      <c r="J791" s="463">
        <v>10990878</v>
      </c>
      <c r="K791" s="312"/>
    </row>
    <row r="792" spans="1:11" s="39" customFormat="1" x14ac:dyDescent="0.25">
      <c r="A792" s="698" t="s">
        <v>1283</v>
      </c>
      <c r="B792" s="693">
        <v>5171</v>
      </c>
      <c r="C792" s="699">
        <v>1</v>
      </c>
      <c r="D792" s="703" t="s">
        <v>1849</v>
      </c>
      <c r="E792" s="687" t="s">
        <v>1314</v>
      </c>
      <c r="F792" s="700" t="s">
        <v>1540</v>
      </c>
      <c r="G792" s="701"/>
      <c r="H792" s="702">
        <v>0</v>
      </c>
      <c r="I792" s="702">
        <v>0</v>
      </c>
      <c r="J792" s="463">
        <v>7576536</v>
      </c>
      <c r="K792" s="312"/>
    </row>
    <row r="793" spans="1:11" s="39" customFormat="1" x14ac:dyDescent="0.25">
      <c r="A793" s="698" t="s">
        <v>1283</v>
      </c>
      <c r="B793" s="693">
        <v>5169</v>
      </c>
      <c r="C793" s="699">
        <v>1</v>
      </c>
      <c r="D793" s="703" t="s">
        <v>1850</v>
      </c>
      <c r="E793" s="687" t="s">
        <v>1315</v>
      </c>
      <c r="F793" s="700" t="s">
        <v>1540</v>
      </c>
      <c r="G793" s="701"/>
      <c r="H793" s="702">
        <v>0</v>
      </c>
      <c r="I793" s="702">
        <v>0</v>
      </c>
      <c r="J793" s="463">
        <v>13787449</v>
      </c>
      <c r="K793" s="312"/>
    </row>
    <row r="794" spans="1:11" s="39" customFormat="1" x14ac:dyDescent="0.25">
      <c r="A794" s="698" t="s">
        <v>1283</v>
      </c>
      <c r="B794" s="693">
        <v>5169</v>
      </c>
      <c r="C794" s="699">
        <v>1</v>
      </c>
      <c r="D794" s="703" t="s">
        <v>1851</v>
      </c>
      <c r="E794" s="687" t="s">
        <v>1316</v>
      </c>
      <c r="F794" s="700" t="s">
        <v>1540</v>
      </c>
      <c r="G794" s="701"/>
      <c r="H794" s="702">
        <v>0</v>
      </c>
      <c r="I794" s="702">
        <v>0</v>
      </c>
      <c r="J794" s="463">
        <v>36351511</v>
      </c>
      <c r="K794" s="312"/>
    </row>
    <row r="795" spans="1:11" s="39" customFormat="1" ht="13.8" x14ac:dyDescent="0.25">
      <c r="A795" s="19"/>
      <c r="B795" s="361"/>
      <c r="C795" s="341"/>
      <c r="D795" s="19"/>
      <c r="E795" s="340" t="s">
        <v>1620</v>
      </c>
      <c r="F795" s="20"/>
      <c r="G795" s="93">
        <f>SUM(J796:J800)</f>
        <v>35697000</v>
      </c>
      <c r="H795" s="93"/>
      <c r="I795" s="546"/>
      <c r="J795" s="356"/>
      <c r="K795" s="312"/>
    </row>
    <row r="796" spans="1:11" s="39" customFormat="1" x14ac:dyDescent="0.25">
      <c r="A796" s="226" t="s">
        <v>789</v>
      </c>
      <c r="B796" s="308">
        <v>5168</v>
      </c>
      <c r="C796" s="259">
        <v>25</v>
      </c>
      <c r="D796" s="279" t="s">
        <v>1852</v>
      </c>
      <c r="E796" s="227" t="s">
        <v>1036</v>
      </c>
      <c r="F796" s="231" t="s">
        <v>1721</v>
      </c>
      <c r="G796" s="49"/>
      <c r="H796" s="232">
        <v>0</v>
      </c>
      <c r="I796" s="232">
        <v>0</v>
      </c>
      <c r="J796" s="505">
        <v>1650000</v>
      </c>
      <c r="K796" s="312"/>
    </row>
    <row r="797" spans="1:11" s="39" customFormat="1" x14ac:dyDescent="0.25">
      <c r="A797" s="226" t="s">
        <v>789</v>
      </c>
      <c r="B797" s="308" t="s">
        <v>812</v>
      </c>
      <c r="C797" s="259">
        <v>25</v>
      </c>
      <c r="D797" s="227" t="s">
        <v>1037</v>
      </c>
      <c r="E797" s="227" t="s">
        <v>379</v>
      </c>
      <c r="F797" s="231" t="s">
        <v>1721</v>
      </c>
      <c r="G797" s="49"/>
      <c r="H797" s="232">
        <v>35350000</v>
      </c>
      <c r="I797" s="232">
        <v>35350000</v>
      </c>
      <c r="J797" s="505">
        <v>33200000</v>
      </c>
      <c r="K797" s="312"/>
    </row>
    <row r="798" spans="1:11" s="39" customFormat="1" x14ac:dyDescent="0.25">
      <c r="A798" s="226" t="s">
        <v>789</v>
      </c>
      <c r="B798" s="308" t="s">
        <v>812</v>
      </c>
      <c r="C798" s="259">
        <v>25</v>
      </c>
      <c r="D798" s="227" t="s">
        <v>1039</v>
      </c>
      <c r="E798" s="227" t="s">
        <v>1040</v>
      </c>
      <c r="F798" s="231" t="s">
        <v>1721</v>
      </c>
      <c r="G798" s="49"/>
      <c r="H798" s="232">
        <v>631000</v>
      </c>
      <c r="I798" s="232">
        <v>631000</v>
      </c>
      <c r="J798" s="505">
        <v>631000</v>
      </c>
      <c r="K798" s="312"/>
    </row>
    <row r="799" spans="1:11" s="39" customFormat="1" x14ac:dyDescent="0.25">
      <c r="A799" s="226" t="s">
        <v>789</v>
      </c>
      <c r="B799" s="308" t="s">
        <v>812</v>
      </c>
      <c r="C799" s="259">
        <v>25</v>
      </c>
      <c r="D799" s="227" t="s">
        <v>1041</v>
      </c>
      <c r="E799" s="227" t="s">
        <v>380</v>
      </c>
      <c r="F799" s="231" t="s">
        <v>1721</v>
      </c>
      <c r="G799" s="49"/>
      <c r="H799" s="232">
        <v>1300000</v>
      </c>
      <c r="I799" s="232">
        <v>1300000</v>
      </c>
      <c r="J799" s="505">
        <v>120000</v>
      </c>
      <c r="K799" s="312"/>
    </row>
    <row r="800" spans="1:11" s="39" customFormat="1" x14ac:dyDescent="0.25">
      <c r="A800" s="226" t="s">
        <v>789</v>
      </c>
      <c r="B800" s="308">
        <v>5168</v>
      </c>
      <c r="C800" s="259">
        <v>25</v>
      </c>
      <c r="D800" s="227" t="s">
        <v>1043</v>
      </c>
      <c r="E800" s="227" t="s">
        <v>1044</v>
      </c>
      <c r="F800" s="231" t="s">
        <v>1721</v>
      </c>
      <c r="G800" s="49"/>
      <c r="H800" s="232">
        <v>96000</v>
      </c>
      <c r="I800" s="232">
        <v>96000</v>
      </c>
      <c r="J800" s="505">
        <v>96000</v>
      </c>
      <c r="K800" s="312"/>
    </row>
    <row r="801" spans="1:11" s="39" customFormat="1" ht="13.8" x14ac:dyDescent="0.25">
      <c r="A801" s="19"/>
      <c r="B801" s="361"/>
      <c r="C801" s="341"/>
      <c r="D801" s="19"/>
      <c r="E801" s="340" t="s">
        <v>1621</v>
      </c>
      <c r="F801" s="20"/>
      <c r="G801" s="93">
        <f>SUM(J802)</f>
        <v>0</v>
      </c>
      <c r="H801" s="93"/>
      <c r="I801" s="546"/>
      <c r="J801" s="522"/>
      <c r="K801" s="312"/>
    </row>
    <row r="802" spans="1:11" s="39" customFormat="1" x14ac:dyDescent="0.25">
      <c r="A802" s="249" t="s">
        <v>1176</v>
      </c>
      <c r="B802" s="284" t="s">
        <v>815</v>
      </c>
      <c r="C802" s="259">
        <v>1</v>
      </c>
      <c r="D802" s="249" t="s">
        <v>1626</v>
      </c>
      <c r="E802" s="227" t="s">
        <v>1625</v>
      </c>
      <c r="F802" s="231" t="s">
        <v>1220</v>
      </c>
      <c r="G802" s="49"/>
      <c r="H802" s="232">
        <v>200000</v>
      </c>
      <c r="I802" s="232">
        <v>240000</v>
      </c>
      <c r="J802" s="505">
        <v>0</v>
      </c>
      <c r="K802" s="312"/>
    </row>
    <row r="803" spans="1:11" s="39" customFormat="1" ht="13.8" x14ac:dyDescent="0.25">
      <c r="A803" s="3"/>
      <c r="B803" s="598"/>
      <c r="C803" s="241"/>
      <c r="D803" s="3"/>
      <c r="E803" s="340" t="s">
        <v>1624</v>
      </c>
      <c r="F803" s="20"/>
      <c r="G803" s="93">
        <f>SUM(J804:J805)</f>
        <v>15800000</v>
      </c>
      <c r="H803" s="93"/>
      <c r="I803" s="546"/>
      <c r="J803" s="522"/>
      <c r="K803" s="312"/>
    </row>
    <row r="804" spans="1:11" s="39" customFormat="1" x14ac:dyDescent="0.25">
      <c r="A804" s="226" t="s">
        <v>1141</v>
      </c>
      <c r="B804" s="284" t="s">
        <v>815</v>
      </c>
      <c r="C804" s="259">
        <v>1</v>
      </c>
      <c r="D804" s="227" t="s">
        <v>1159</v>
      </c>
      <c r="E804" s="227" t="s">
        <v>404</v>
      </c>
      <c r="F804" s="231" t="s">
        <v>1220</v>
      </c>
      <c r="G804" s="49"/>
      <c r="H804" s="232">
        <v>15579800</v>
      </c>
      <c r="I804" s="222">
        <v>15549800</v>
      </c>
      <c r="J804" s="505">
        <v>15800000</v>
      </c>
      <c r="K804" s="312"/>
    </row>
    <row r="805" spans="1:11" s="39" customFormat="1" ht="13.8" x14ac:dyDescent="0.25">
      <c r="A805" s="3"/>
      <c r="B805" s="598"/>
      <c r="C805" s="241"/>
      <c r="D805" s="3"/>
      <c r="E805" s="340" t="s">
        <v>1627</v>
      </c>
      <c r="F805" s="20"/>
      <c r="G805" s="93">
        <f>SUM(J806)</f>
        <v>4400000</v>
      </c>
      <c r="H805" s="93"/>
      <c r="I805" s="546"/>
      <c r="J805" s="522"/>
      <c r="K805" s="312"/>
    </row>
    <row r="806" spans="1:11" s="39" customFormat="1" x14ac:dyDescent="0.25">
      <c r="A806" s="325" t="s">
        <v>1402</v>
      </c>
      <c r="B806" s="349" t="s">
        <v>1169</v>
      </c>
      <c r="C806" s="366">
        <v>23</v>
      </c>
      <c r="D806" s="326" t="s">
        <v>1580</v>
      </c>
      <c r="E806" s="347" t="s">
        <v>1581</v>
      </c>
      <c r="F806" s="231" t="s">
        <v>1139</v>
      </c>
      <c r="G806" s="49"/>
      <c r="H806" s="353">
        <v>4900000</v>
      </c>
      <c r="I806" s="538">
        <v>4400000</v>
      </c>
      <c r="J806" s="505">
        <v>4400000</v>
      </c>
      <c r="K806" s="312"/>
    </row>
    <row r="807" spans="1:11" s="39" customFormat="1" ht="13.8" x14ac:dyDescent="0.25">
      <c r="A807" s="3"/>
      <c r="B807" s="598"/>
      <c r="C807" s="241"/>
      <c r="D807" s="3"/>
      <c r="E807" s="340" t="s">
        <v>1628</v>
      </c>
      <c r="F807" s="20"/>
      <c r="G807" s="93">
        <f>SUM(J808:J813)</f>
        <v>21950000</v>
      </c>
      <c r="H807" s="93"/>
      <c r="I807" s="546"/>
      <c r="J807" s="522"/>
      <c r="K807" s="312"/>
    </row>
    <row r="808" spans="1:11" s="39" customFormat="1" x14ac:dyDescent="0.25">
      <c r="A808" s="226" t="s">
        <v>1141</v>
      </c>
      <c r="B808" s="284" t="s">
        <v>1166</v>
      </c>
      <c r="C808" s="307" t="s">
        <v>1270</v>
      </c>
      <c r="D808" s="227" t="s">
        <v>1265</v>
      </c>
      <c r="E808" s="227" t="s">
        <v>1266</v>
      </c>
      <c r="F808" s="231" t="s">
        <v>1279</v>
      </c>
      <c r="G808" s="46"/>
      <c r="H808" s="232">
        <v>9600000</v>
      </c>
      <c r="I808" s="232">
        <v>9600000</v>
      </c>
      <c r="J808" s="505">
        <v>8850000</v>
      </c>
      <c r="K808" s="314"/>
    </row>
    <row r="809" spans="1:11" s="39" customFormat="1" x14ac:dyDescent="0.25">
      <c r="A809" s="226" t="s">
        <v>1141</v>
      </c>
      <c r="B809" s="284" t="s">
        <v>1166</v>
      </c>
      <c r="C809" s="307" t="s">
        <v>1270</v>
      </c>
      <c r="D809" s="227" t="s">
        <v>1267</v>
      </c>
      <c r="E809" s="227" t="s">
        <v>421</v>
      </c>
      <c r="F809" s="231" t="s">
        <v>1279</v>
      </c>
      <c r="G809" s="46"/>
      <c r="H809" s="232">
        <v>1500000</v>
      </c>
      <c r="I809" s="232">
        <v>1500000</v>
      </c>
      <c r="J809" s="505">
        <v>1500000</v>
      </c>
      <c r="K809" s="312"/>
    </row>
    <row r="810" spans="1:11" s="39" customFormat="1" x14ac:dyDescent="0.25">
      <c r="A810" s="226" t="s">
        <v>1141</v>
      </c>
      <c r="B810" s="284" t="s">
        <v>1166</v>
      </c>
      <c r="C810" s="307" t="s">
        <v>1270</v>
      </c>
      <c r="D810" s="227" t="s">
        <v>1268</v>
      </c>
      <c r="E810" s="227" t="s">
        <v>422</v>
      </c>
      <c r="F810" s="231" t="s">
        <v>1279</v>
      </c>
      <c r="G810" s="46"/>
      <c r="H810" s="232">
        <v>900000</v>
      </c>
      <c r="I810" s="232">
        <v>900000</v>
      </c>
      <c r="J810" s="505">
        <v>900000</v>
      </c>
      <c r="K810" s="312"/>
    </row>
    <row r="811" spans="1:11" s="39" customFormat="1" x14ac:dyDescent="0.25">
      <c r="A811" s="226" t="s">
        <v>1141</v>
      </c>
      <c r="B811" s="284" t="s">
        <v>1166</v>
      </c>
      <c r="C811" s="307" t="s">
        <v>1270</v>
      </c>
      <c r="D811" s="227" t="s">
        <v>1269</v>
      </c>
      <c r="E811" s="227" t="s">
        <v>423</v>
      </c>
      <c r="F811" s="231" t="s">
        <v>1279</v>
      </c>
      <c r="G811" s="46"/>
      <c r="H811" s="232">
        <v>3000000</v>
      </c>
      <c r="I811" s="232">
        <v>3000000</v>
      </c>
      <c r="J811" s="505">
        <v>3000000</v>
      </c>
      <c r="K811" s="312"/>
    </row>
    <row r="812" spans="1:11" s="39" customFormat="1" x14ac:dyDescent="0.25">
      <c r="A812" s="249" t="s">
        <v>1141</v>
      </c>
      <c r="B812" s="308" t="s">
        <v>868</v>
      </c>
      <c r="C812" s="307" t="s">
        <v>1270</v>
      </c>
      <c r="D812" s="249" t="s">
        <v>869</v>
      </c>
      <c r="E812" s="227" t="s">
        <v>1241</v>
      </c>
      <c r="F812" s="231" t="s">
        <v>1279</v>
      </c>
      <c r="G812" s="46"/>
      <c r="H812" s="232">
        <v>4200000</v>
      </c>
      <c r="I812" s="232">
        <v>4200000</v>
      </c>
      <c r="J812" s="505">
        <v>4700000</v>
      </c>
      <c r="K812" s="312"/>
    </row>
    <row r="813" spans="1:11" s="39" customFormat="1" x14ac:dyDescent="0.25">
      <c r="A813" s="249" t="s">
        <v>1141</v>
      </c>
      <c r="B813" s="308">
        <v>5154</v>
      </c>
      <c r="C813" s="307" t="s">
        <v>1270</v>
      </c>
      <c r="D813" s="249" t="s">
        <v>873</v>
      </c>
      <c r="E813" s="227" t="s">
        <v>1242</v>
      </c>
      <c r="F813" s="231" t="s">
        <v>1279</v>
      </c>
      <c r="G813" s="46"/>
      <c r="H813" s="232">
        <v>3000000</v>
      </c>
      <c r="I813" s="232">
        <v>3000000</v>
      </c>
      <c r="J813" s="505">
        <v>3000000</v>
      </c>
      <c r="K813" s="312"/>
    </row>
    <row r="814" spans="1:11" s="39" customFormat="1" x14ac:dyDescent="0.25">
      <c r="A814" s="368"/>
      <c r="B814" s="369"/>
      <c r="C814" s="367"/>
      <c r="D814" s="368"/>
      <c r="E814" s="263"/>
      <c r="F814" s="231"/>
      <c r="G814" s="46"/>
      <c r="H814" s="365"/>
      <c r="I814" s="365"/>
      <c r="J814" s="505"/>
      <c r="K814" s="312"/>
    </row>
    <row r="815" spans="1:11" s="39" customFormat="1" ht="13.8" x14ac:dyDescent="0.25">
      <c r="A815" s="3"/>
      <c r="B815" s="598"/>
      <c r="C815" s="241"/>
      <c r="D815" s="3"/>
      <c r="E815" s="82" t="s">
        <v>389</v>
      </c>
      <c r="F815" s="20"/>
      <c r="G815" s="93">
        <f>SUM(J816:J817)</f>
        <v>14045989</v>
      </c>
      <c r="H815" s="93"/>
      <c r="I815" s="546"/>
      <c r="J815" s="522"/>
      <c r="K815" s="312"/>
    </row>
    <row r="816" spans="1:11" s="39" customFormat="1" x14ac:dyDescent="0.25">
      <c r="A816" s="226" t="s">
        <v>1399</v>
      </c>
      <c r="B816" s="284" t="s">
        <v>1389</v>
      </c>
      <c r="C816" s="228">
        <v>2</v>
      </c>
      <c r="D816" s="227" t="s">
        <v>1390</v>
      </c>
      <c r="E816" s="227" t="s">
        <v>1391</v>
      </c>
      <c r="F816" s="231" t="s">
        <v>1401</v>
      </c>
      <c r="G816" s="49"/>
      <c r="H816" s="232">
        <v>10700000</v>
      </c>
      <c r="I816" s="232">
        <v>10700000</v>
      </c>
      <c r="J816" s="505">
        <v>10930000</v>
      </c>
      <c r="K816" s="312"/>
    </row>
    <row r="817" spans="1:11" s="39" customFormat="1" ht="12" customHeight="1" x14ac:dyDescent="0.25">
      <c r="A817" s="226" t="s">
        <v>1399</v>
      </c>
      <c r="B817" s="284" t="s">
        <v>1389</v>
      </c>
      <c r="C817" s="228">
        <v>2</v>
      </c>
      <c r="D817" s="227" t="s">
        <v>1393</v>
      </c>
      <c r="E817" s="227" t="s">
        <v>1394</v>
      </c>
      <c r="F817" s="231" t="s">
        <v>1401</v>
      </c>
      <c r="G817" s="49"/>
      <c r="H817" s="232">
        <v>2811000</v>
      </c>
      <c r="I817" s="232">
        <v>2811032</v>
      </c>
      <c r="J817" s="505">
        <v>3115989</v>
      </c>
      <c r="K817" s="312"/>
    </row>
    <row r="818" spans="1:11" s="39" customFormat="1" ht="13.8" x14ac:dyDescent="0.25">
      <c r="A818" s="19"/>
      <c r="B818" s="361"/>
      <c r="C818" s="371"/>
      <c r="D818" s="19"/>
      <c r="E818" s="82" t="s">
        <v>390</v>
      </c>
      <c r="F818" s="20"/>
      <c r="G818" s="93">
        <f>SUM(J819:J820)</f>
        <v>42384611</v>
      </c>
      <c r="H818" s="93"/>
      <c r="I818" s="546"/>
      <c r="J818" s="522"/>
      <c r="K818" s="312"/>
    </row>
    <row r="819" spans="1:11" s="39" customFormat="1" x14ac:dyDescent="0.25">
      <c r="A819" s="226" t="s">
        <v>1399</v>
      </c>
      <c r="B819" s="284" t="s">
        <v>1389</v>
      </c>
      <c r="C819" s="228">
        <v>3</v>
      </c>
      <c r="D819" s="227" t="s">
        <v>1390</v>
      </c>
      <c r="E819" s="227" t="s">
        <v>1391</v>
      </c>
      <c r="F819" s="231" t="s">
        <v>1401</v>
      </c>
      <c r="G819" s="49"/>
      <c r="H819" s="232">
        <v>30000000</v>
      </c>
      <c r="I819" s="232">
        <v>30000000</v>
      </c>
      <c r="J819" s="505">
        <v>31295000</v>
      </c>
      <c r="K819" s="312"/>
    </row>
    <row r="820" spans="1:11" s="39" customFormat="1" x14ac:dyDescent="0.25">
      <c r="A820" s="226" t="s">
        <v>1399</v>
      </c>
      <c r="B820" s="284" t="s">
        <v>1389</v>
      </c>
      <c r="C820" s="228">
        <v>3</v>
      </c>
      <c r="D820" s="227" t="s">
        <v>1393</v>
      </c>
      <c r="E820" s="227" t="s">
        <v>1394</v>
      </c>
      <c r="F820" s="231" t="s">
        <v>1401</v>
      </c>
      <c r="G820" s="49"/>
      <c r="H820" s="232">
        <v>10001000</v>
      </c>
      <c r="I820" s="232">
        <v>10001411</v>
      </c>
      <c r="J820" s="505">
        <v>11089611</v>
      </c>
      <c r="K820" s="312"/>
    </row>
    <row r="821" spans="1:11" s="39" customFormat="1" ht="13.8" x14ac:dyDescent="0.25">
      <c r="A821" s="19"/>
      <c r="B821" s="361"/>
      <c r="C821" s="371"/>
      <c r="D821" s="19"/>
      <c r="E821" s="340" t="s">
        <v>9</v>
      </c>
      <c r="F821" s="20"/>
      <c r="G821" s="93">
        <f>SUM(J822:J824)</f>
        <v>77886151</v>
      </c>
      <c r="H821" s="93"/>
      <c r="I821" s="546"/>
      <c r="J821" s="522"/>
      <c r="K821" s="312"/>
    </row>
    <row r="822" spans="1:11" s="39" customFormat="1" x14ac:dyDescent="0.25">
      <c r="A822" s="226" t="s">
        <v>831</v>
      </c>
      <c r="B822" s="284" t="s">
        <v>1389</v>
      </c>
      <c r="C822" s="228">
        <v>4</v>
      </c>
      <c r="D822" s="227" t="s">
        <v>1390</v>
      </c>
      <c r="E822" s="227" t="s">
        <v>1391</v>
      </c>
      <c r="F822" s="231" t="s">
        <v>1401</v>
      </c>
      <c r="G822" s="49"/>
      <c r="H822" s="232">
        <v>73300000</v>
      </c>
      <c r="I822" s="232">
        <v>73300000</v>
      </c>
      <c r="J822" s="523">
        <v>75300000</v>
      </c>
      <c r="K822" s="312"/>
    </row>
    <row r="823" spans="1:11" s="39" customFormat="1" x14ac:dyDescent="0.25">
      <c r="A823" s="226" t="s">
        <v>831</v>
      </c>
      <c r="B823" s="284" t="s">
        <v>1389</v>
      </c>
      <c r="C823" s="228">
        <v>4</v>
      </c>
      <c r="D823" s="227" t="s">
        <v>1393</v>
      </c>
      <c r="E823" s="227" t="s">
        <v>1394</v>
      </c>
      <c r="F823" s="231" t="s">
        <v>1401</v>
      </c>
      <c r="G823" s="49"/>
      <c r="H823" s="232">
        <v>2280000</v>
      </c>
      <c r="I823" s="232">
        <v>2280151</v>
      </c>
      <c r="J823" s="524">
        <v>2430151</v>
      </c>
      <c r="K823" s="312"/>
    </row>
    <row r="824" spans="1:11" s="39" customFormat="1" x14ac:dyDescent="0.25">
      <c r="A824" s="226" t="s">
        <v>831</v>
      </c>
      <c r="B824" s="284" t="s">
        <v>1389</v>
      </c>
      <c r="C824" s="228">
        <v>4</v>
      </c>
      <c r="D824" s="249" t="s">
        <v>1398</v>
      </c>
      <c r="E824" s="227" t="s">
        <v>1539</v>
      </c>
      <c r="F824" s="231" t="s">
        <v>1401</v>
      </c>
      <c r="G824" s="49"/>
      <c r="H824" s="232">
        <v>156000</v>
      </c>
      <c r="I824" s="232">
        <v>156000</v>
      </c>
      <c r="J824" s="524">
        <v>156000</v>
      </c>
      <c r="K824" s="312"/>
    </row>
    <row r="825" spans="1:11" s="39" customFormat="1" ht="13.8" x14ac:dyDescent="0.25">
      <c r="A825" s="19"/>
      <c r="B825" s="361"/>
      <c r="C825" s="371"/>
      <c r="D825" s="19"/>
      <c r="E825" s="82" t="s">
        <v>388</v>
      </c>
      <c r="F825" s="20"/>
      <c r="G825" s="93">
        <f>SUM(J826:J827)</f>
        <v>11111591</v>
      </c>
      <c r="H825" s="93"/>
      <c r="I825" s="546"/>
      <c r="J825" s="522"/>
      <c r="K825" s="312"/>
    </row>
    <row r="826" spans="1:11" s="39" customFormat="1" x14ac:dyDescent="0.25">
      <c r="A826" s="226" t="s">
        <v>831</v>
      </c>
      <c r="B826" s="284" t="s">
        <v>1389</v>
      </c>
      <c r="C826" s="228">
        <v>5</v>
      </c>
      <c r="D826" s="227" t="s">
        <v>1390</v>
      </c>
      <c r="E826" s="227" t="s">
        <v>1391</v>
      </c>
      <c r="F826" s="231" t="s">
        <v>1401</v>
      </c>
      <c r="G826" s="49"/>
      <c r="H826" s="232">
        <v>10300000</v>
      </c>
      <c r="I826" s="232">
        <v>10300000</v>
      </c>
      <c r="J826" s="524">
        <v>10590000</v>
      </c>
      <c r="K826" s="312"/>
    </row>
    <row r="827" spans="1:11" s="39" customFormat="1" x14ac:dyDescent="0.25">
      <c r="A827" s="226" t="s">
        <v>831</v>
      </c>
      <c r="B827" s="284" t="s">
        <v>1389</v>
      </c>
      <c r="C827" s="228">
        <v>5</v>
      </c>
      <c r="D827" s="227" t="s">
        <v>1393</v>
      </c>
      <c r="E827" s="227" t="s">
        <v>1394</v>
      </c>
      <c r="F827" s="231" t="s">
        <v>1401</v>
      </c>
      <c r="G827" s="49"/>
      <c r="H827" s="232">
        <v>571000</v>
      </c>
      <c r="I827" s="232">
        <v>570978</v>
      </c>
      <c r="J827" s="505">
        <v>521591</v>
      </c>
      <c r="K827" s="312"/>
    </row>
    <row r="828" spans="1:11" s="39" customFormat="1" ht="13.8" x14ac:dyDescent="0.25">
      <c r="A828" s="19"/>
      <c r="B828" s="361"/>
      <c r="C828" s="371"/>
      <c r="D828" s="19"/>
      <c r="E828" s="82" t="s">
        <v>394</v>
      </c>
      <c r="F828" s="20"/>
      <c r="G828" s="93">
        <f>SUM(J829:J830)</f>
        <v>25155000</v>
      </c>
      <c r="H828" s="93"/>
      <c r="I828" s="546"/>
      <c r="J828" s="522"/>
      <c r="K828" s="312"/>
    </row>
    <row r="829" spans="1:11" s="39" customFormat="1" x14ac:dyDescent="0.25">
      <c r="A829" s="339" t="s">
        <v>1420</v>
      </c>
      <c r="B829" s="299" t="s">
        <v>1389</v>
      </c>
      <c r="C829" s="373">
        <v>6</v>
      </c>
      <c r="D829" s="273" t="s">
        <v>1390</v>
      </c>
      <c r="E829" s="273" t="s">
        <v>1391</v>
      </c>
      <c r="F829" s="231" t="s">
        <v>1424</v>
      </c>
      <c r="G829" s="49"/>
      <c r="H829" s="276">
        <v>24195000</v>
      </c>
      <c r="I829" s="290">
        <v>24195000</v>
      </c>
      <c r="J829" s="505">
        <v>24200000</v>
      </c>
      <c r="K829" s="312"/>
    </row>
    <row r="830" spans="1:11" s="39" customFormat="1" x14ac:dyDescent="0.25">
      <c r="A830" s="339" t="s">
        <v>1420</v>
      </c>
      <c r="B830" s="299" t="s">
        <v>1389</v>
      </c>
      <c r="C830" s="373">
        <v>6</v>
      </c>
      <c r="D830" s="273" t="s">
        <v>1393</v>
      </c>
      <c r="E830" s="273" t="s">
        <v>1394</v>
      </c>
      <c r="F830" s="231" t="s">
        <v>1424</v>
      </c>
      <c r="G830" s="49"/>
      <c r="H830" s="276">
        <v>955000</v>
      </c>
      <c r="I830" s="290">
        <v>955000</v>
      </c>
      <c r="J830" s="505">
        <v>955000</v>
      </c>
      <c r="K830" s="312"/>
    </row>
    <row r="831" spans="1:11" s="39" customFormat="1" ht="13.8" x14ac:dyDescent="0.25">
      <c r="A831" s="19"/>
      <c r="B831" s="361"/>
      <c r="C831" s="371"/>
      <c r="D831" s="19"/>
      <c r="E831" s="82" t="s">
        <v>393</v>
      </c>
      <c r="F831" s="20"/>
      <c r="G831" s="93">
        <f>SUM(J832:J833)</f>
        <v>20170000</v>
      </c>
      <c r="H831" s="93"/>
      <c r="I831" s="546"/>
      <c r="J831" s="522"/>
      <c r="K831" s="312"/>
    </row>
    <row r="832" spans="1:11" s="39" customFormat="1" x14ac:dyDescent="0.25">
      <c r="A832" s="339" t="s">
        <v>993</v>
      </c>
      <c r="B832" s="299" t="s">
        <v>1389</v>
      </c>
      <c r="C832" s="372">
        <v>7</v>
      </c>
      <c r="D832" s="273" t="s">
        <v>1390</v>
      </c>
      <c r="E832" s="273" t="s">
        <v>1391</v>
      </c>
      <c r="F832" s="231" t="s">
        <v>1424</v>
      </c>
      <c r="G832" s="49"/>
      <c r="H832" s="276">
        <v>18700000</v>
      </c>
      <c r="I832" s="290">
        <v>18700000</v>
      </c>
      <c r="J832" s="505">
        <v>19370000</v>
      </c>
      <c r="K832" s="312"/>
    </row>
    <row r="833" spans="1:13" s="39" customFormat="1" x14ac:dyDescent="0.25">
      <c r="A833" s="339" t="s">
        <v>993</v>
      </c>
      <c r="B833" s="299" t="s">
        <v>1389</v>
      </c>
      <c r="C833" s="372">
        <v>7</v>
      </c>
      <c r="D833" s="273" t="s">
        <v>1393</v>
      </c>
      <c r="E833" s="273" t="s">
        <v>1394</v>
      </c>
      <c r="F833" s="231" t="s">
        <v>1424</v>
      </c>
      <c r="G833" s="49"/>
      <c r="H833" s="276">
        <v>767000</v>
      </c>
      <c r="I833" s="290">
        <v>767000</v>
      </c>
      <c r="J833" s="505">
        <v>800000</v>
      </c>
      <c r="K833" s="312"/>
    </row>
    <row r="834" spans="1:13" s="39" customFormat="1" ht="13.8" x14ac:dyDescent="0.25">
      <c r="A834" s="3"/>
      <c r="B834" s="598"/>
      <c r="C834" s="370"/>
      <c r="D834" s="3"/>
      <c r="E834" s="82" t="s">
        <v>1631</v>
      </c>
      <c r="F834" s="20"/>
      <c r="G834" s="93">
        <f>SUM(J835)</f>
        <v>4670000</v>
      </c>
      <c r="H834" s="93"/>
      <c r="I834" s="546"/>
      <c r="J834" s="522"/>
      <c r="K834" s="312"/>
    </row>
    <row r="835" spans="1:13" s="39" customFormat="1" x14ac:dyDescent="0.25">
      <c r="A835" s="339" t="s">
        <v>993</v>
      </c>
      <c r="B835" s="299" t="s">
        <v>1389</v>
      </c>
      <c r="C835" s="372">
        <v>8</v>
      </c>
      <c r="D835" s="273" t="s">
        <v>1390</v>
      </c>
      <c r="E835" s="273" t="s">
        <v>1391</v>
      </c>
      <c r="F835" s="231" t="s">
        <v>1424</v>
      </c>
      <c r="G835" s="49"/>
      <c r="H835" s="276">
        <v>4600000</v>
      </c>
      <c r="I835" s="290">
        <v>4600000</v>
      </c>
      <c r="J835" s="505">
        <v>4670000</v>
      </c>
      <c r="K835" s="312"/>
    </row>
    <row r="836" spans="1:13" s="39" customFormat="1" ht="13.8" x14ac:dyDescent="0.25">
      <c r="A836" s="3"/>
      <c r="B836" s="598"/>
      <c r="C836" s="370"/>
      <c r="D836" s="3"/>
      <c r="E836" s="82" t="s">
        <v>1630</v>
      </c>
      <c r="F836" s="20"/>
      <c r="G836" s="93">
        <f>SUM(J838+J837)</f>
        <v>310000</v>
      </c>
      <c r="H836" s="93"/>
      <c r="I836" s="546"/>
      <c r="J836" s="522"/>
      <c r="K836" s="312"/>
    </row>
    <row r="837" spans="1:13" s="39" customFormat="1" x14ac:dyDescent="0.25">
      <c r="A837" s="325" t="s">
        <v>1582</v>
      </c>
      <c r="B837" s="299" t="s">
        <v>1389</v>
      </c>
      <c r="C837" s="372">
        <v>9</v>
      </c>
      <c r="D837" s="273" t="s">
        <v>1390</v>
      </c>
      <c r="E837" s="273" t="s">
        <v>1775</v>
      </c>
      <c r="F837" s="231" t="s">
        <v>1139</v>
      </c>
      <c r="G837" s="94"/>
      <c r="H837" s="331">
        <v>0</v>
      </c>
      <c r="I837" s="331">
        <v>0</v>
      </c>
      <c r="J837" s="505">
        <v>200000</v>
      </c>
      <c r="K837" s="312"/>
    </row>
    <row r="838" spans="1:13" s="39" customFormat="1" x14ac:dyDescent="0.25">
      <c r="A838" s="325" t="s">
        <v>1582</v>
      </c>
      <c r="B838" s="349" t="s">
        <v>1389</v>
      </c>
      <c r="C838" s="366">
        <v>9</v>
      </c>
      <c r="D838" s="326" t="s">
        <v>1393</v>
      </c>
      <c r="E838" s="326" t="s">
        <v>1394</v>
      </c>
      <c r="F838" s="231" t="s">
        <v>1139</v>
      </c>
      <c r="G838" s="49"/>
      <c r="H838" s="331">
        <v>0</v>
      </c>
      <c r="I838" s="332">
        <v>101938</v>
      </c>
      <c r="J838" s="505">
        <v>110000</v>
      </c>
      <c r="K838" s="312"/>
    </row>
    <row r="839" spans="1:13" s="39" customFormat="1" ht="13.8" x14ac:dyDescent="0.25">
      <c r="A839" s="19"/>
      <c r="B839" s="361"/>
      <c r="C839" s="341"/>
      <c r="D839" s="19"/>
      <c r="E839" s="82" t="s">
        <v>391</v>
      </c>
      <c r="F839" s="20"/>
      <c r="G839" s="93">
        <f>SUM(J840:J843)</f>
        <v>86843809</v>
      </c>
      <c r="H839" s="93"/>
      <c r="I839" s="546"/>
      <c r="J839" s="522"/>
      <c r="K839" s="312"/>
    </row>
    <row r="840" spans="1:13" s="39" customFormat="1" x14ac:dyDescent="0.25">
      <c r="A840" s="570" t="s">
        <v>1091</v>
      </c>
      <c r="B840" s="599">
        <v>5331</v>
      </c>
      <c r="C840" s="571"/>
      <c r="D840" s="572" t="s">
        <v>1390</v>
      </c>
      <c r="E840" s="41" t="s">
        <v>425</v>
      </c>
      <c r="F840" s="231" t="s">
        <v>1401</v>
      </c>
      <c r="G840" s="94"/>
      <c r="H840" s="464">
        <v>25036600</v>
      </c>
      <c r="I840" s="547">
        <v>25046734</v>
      </c>
      <c r="J840" s="569">
        <v>29000000</v>
      </c>
      <c r="K840" s="312"/>
      <c r="L840" s="171"/>
      <c r="M840" s="171"/>
    </row>
    <row r="841" spans="1:13" s="39" customFormat="1" x14ac:dyDescent="0.25">
      <c r="A841" s="570" t="s">
        <v>1091</v>
      </c>
      <c r="B841" s="599">
        <v>5331</v>
      </c>
      <c r="C841" s="571"/>
      <c r="D841" s="572" t="s">
        <v>1392</v>
      </c>
      <c r="E841" s="41" t="s">
        <v>426</v>
      </c>
      <c r="F841" s="231" t="s">
        <v>1401</v>
      </c>
      <c r="G841" s="95"/>
      <c r="H841" s="295">
        <v>41590000</v>
      </c>
      <c r="I841" s="540">
        <v>41590000</v>
      </c>
      <c r="J841" s="569">
        <v>42000000</v>
      </c>
      <c r="K841" s="312"/>
      <c r="L841" s="171"/>
      <c r="M841" s="171"/>
    </row>
    <row r="842" spans="1:13" s="39" customFormat="1" x14ac:dyDescent="0.25">
      <c r="A842" s="570" t="s">
        <v>1091</v>
      </c>
      <c r="B842" s="599">
        <v>5331</v>
      </c>
      <c r="C842" s="571"/>
      <c r="D842" s="572" t="s">
        <v>1393</v>
      </c>
      <c r="E842" s="41" t="s">
        <v>427</v>
      </c>
      <c r="F842" s="231" t="s">
        <v>1401</v>
      </c>
      <c r="G842" s="95"/>
      <c r="H842" s="28">
        <v>15072943</v>
      </c>
      <c r="I842" s="548">
        <v>15072943</v>
      </c>
      <c r="J842" s="463">
        <v>14933809</v>
      </c>
      <c r="K842" s="312"/>
    </row>
    <row r="843" spans="1:13" s="39" customFormat="1" x14ac:dyDescent="0.25">
      <c r="A843" s="570" t="s">
        <v>1091</v>
      </c>
      <c r="B843" s="599">
        <v>5331</v>
      </c>
      <c r="C843" s="571"/>
      <c r="D843" s="573" t="s">
        <v>1395</v>
      </c>
      <c r="E843" s="41" t="s">
        <v>1707</v>
      </c>
      <c r="F843" s="231" t="s">
        <v>1401</v>
      </c>
      <c r="G843" s="95"/>
      <c r="H843" s="28">
        <v>764203</v>
      </c>
      <c r="I843" s="548">
        <v>764203</v>
      </c>
      <c r="J843" s="525">
        <v>910000</v>
      </c>
      <c r="K843" s="312"/>
    </row>
    <row r="844" spans="1:13" s="39" customFormat="1" ht="13.8" x14ac:dyDescent="0.25">
      <c r="A844" s="574"/>
      <c r="B844" s="600"/>
      <c r="C844" s="575"/>
      <c r="D844" s="574"/>
      <c r="E844" s="82" t="s">
        <v>392</v>
      </c>
      <c r="F844" s="20"/>
      <c r="G844" s="93">
        <f>SUM(J845:J847)</f>
        <v>28234456</v>
      </c>
      <c r="H844" s="93"/>
      <c r="I844" s="546"/>
      <c r="J844" s="522"/>
      <c r="K844" s="312"/>
    </row>
    <row r="845" spans="1:13" s="39" customFormat="1" x14ac:dyDescent="0.25">
      <c r="A845" s="570" t="s">
        <v>1088</v>
      </c>
      <c r="B845" s="599">
        <v>5331</v>
      </c>
      <c r="C845" s="571"/>
      <c r="D845" s="572" t="s">
        <v>1390</v>
      </c>
      <c r="E845" s="41" t="s">
        <v>425</v>
      </c>
      <c r="F845" s="231" t="s">
        <v>1401</v>
      </c>
      <c r="G845" s="95"/>
      <c r="H845" s="461">
        <v>5355000</v>
      </c>
      <c r="I845" s="549">
        <v>5382164</v>
      </c>
      <c r="J845" s="569">
        <v>6000000</v>
      </c>
      <c r="K845" s="312"/>
      <c r="L845" s="171"/>
      <c r="M845" s="171"/>
    </row>
    <row r="846" spans="1:13" s="39" customFormat="1" x14ac:dyDescent="0.25">
      <c r="A846" s="570" t="s">
        <v>1088</v>
      </c>
      <c r="B846" s="599">
        <v>5331</v>
      </c>
      <c r="C846" s="571"/>
      <c r="D846" s="572" t="s">
        <v>1392</v>
      </c>
      <c r="E846" s="41" t="s">
        <v>426</v>
      </c>
      <c r="F846" s="231" t="s">
        <v>1401</v>
      </c>
      <c r="G846" s="95"/>
      <c r="H846" s="461">
        <v>15070000</v>
      </c>
      <c r="I846" s="549">
        <v>15585000</v>
      </c>
      <c r="J846" s="569">
        <v>15000000</v>
      </c>
      <c r="K846" s="312"/>
      <c r="L846" s="171"/>
      <c r="M846" s="171"/>
    </row>
    <row r="847" spans="1:13" s="39" customFormat="1" x14ac:dyDescent="0.25">
      <c r="A847" s="570" t="s">
        <v>1088</v>
      </c>
      <c r="B847" s="599">
        <v>5331</v>
      </c>
      <c r="C847" s="571"/>
      <c r="D847" s="572" t="s">
        <v>1393</v>
      </c>
      <c r="E847" s="41" t="s">
        <v>427</v>
      </c>
      <c r="F847" s="231" t="s">
        <v>1401</v>
      </c>
      <c r="G847" s="95"/>
      <c r="H847" s="462">
        <v>7153494</v>
      </c>
      <c r="I847" s="550">
        <v>7328682</v>
      </c>
      <c r="J847" s="463">
        <v>7234456</v>
      </c>
      <c r="K847" s="312"/>
    </row>
    <row r="848" spans="1:13" s="39" customFormat="1" ht="21" x14ac:dyDescent="0.4">
      <c r="A848" s="361"/>
      <c r="B848" s="361"/>
      <c r="C848" s="361"/>
      <c r="D848" s="361"/>
      <c r="E848" s="360" t="s">
        <v>1609</v>
      </c>
      <c r="F848" s="61"/>
      <c r="G848" s="223">
        <f>SUM(G849+G863+G869+G872+G879+G886+G892+G895+G897+G899+G906+G908+G910)</f>
        <v>140000000</v>
      </c>
      <c r="H848" s="81"/>
      <c r="I848" s="529"/>
      <c r="J848" s="502"/>
      <c r="K848" s="312"/>
    </row>
    <row r="849" spans="1:11" s="39" customFormat="1" ht="13.8" x14ac:dyDescent="0.25">
      <c r="A849" s="173" t="s">
        <v>562</v>
      </c>
      <c r="B849" s="173" t="s">
        <v>563</v>
      </c>
      <c r="C849" s="173" t="s">
        <v>436</v>
      </c>
      <c r="D849" s="173" t="s">
        <v>27</v>
      </c>
      <c r="E849" s="82" t="s">
        <v>10</v>
      </c>
      <c r="F849" s="20"/>
      <c r="G849" s="91">
        <f>SUM(J850:J862)</f>
        <v>45000000</v>
      </c>
      <c r="H849" s="91"/>
      <c r="I849" s="551"/>
      <c r="J849" s="503"/>
      <c r="K849" s="312"/>
    </row>
    <row r="850" spans="1:11" s="39" customFormat="1" x14ac:dyDescent="0.25">
      <c r="A850" s="278" t="s">
        <v>1088</v>
      </c>
      <c r="B850" s="286" t="s">
        <v>1100</v>
      </c>
      <c r="C850" s="497">
        <v>1</v>
      </c>
      <c r="D850" s="198" t="s">
        <v>1596</v>
      </c>
      <c r="E850" s="233" t="s">
        <v>1595</v>
      </c>
      <c r="F850" s="355" t="s">
        <v>1279</v>
      </c>
      <c r="G850" s="354"/>
      <c r="H850" s="234">
        <v>0</v>
      </c>
      <c r="I850" s="222">
        <v>1850000</v>
      </c>
      <c r="J850" s="505">
        <v>2800000</v>
      </c>
      <c r="K850" s="312"/>
    </row>
    <row r="851" spans="1:11" s="39" customFormat="1" x14ac:dyDescent="0.25">
      <c r="A851" s="278" t="s">
        <v>1088</v>
      </c>
      <c r="B851" s="286" t="s">
        <v>1100</v>
      </c>
      <c r="C851" s="710">
        <v>100</v>
      </c>
      <c r="D851" s="198" t="s">
        <v>1598</v>
      </c>
      <c r="E851" s="233" t="s">
        <v>1597</v>
      </c>
      <c r="F851" s="355" t="s">
        <v>1279</v>
      </c>
      <c r="G851" s="354"/>
      <c r="H851" s="234">
        <v>0</v>
      </c>
      <c r="I851" s="222">
        <v>800000</v>
      </c>
      <c r="J851" s="505">
        <v>800000</v>
      </c>
      <c r="K851" s="312"/>
    </row>
    <row r="852" spans="1:11" s="39" customFormat="1" x14ac:dyDescent="0.25">
      <c r="A852" s="278" t="s">
        <v>1091</v>
      </c>
      <c r="B852" s="286" t="s">
        <v>1100</v>
      </c>
      <c r="C852" s="497">
        <v>1</v>
      </c>
      <c r="D852" s="198" t="s">
        <v>1599</v>
      </c>
      <c r="E852" s="233" t="s">
        <v>1600</v>
      </c>
      <c r="F852" s="355" t="s">
        <v>1279</v>
      </c>
      <c r="G852" s="354"/>
      <c r="H852" s="234">
        <v>0</v>
      </c>
      <c r="I852" s="222">
        <v>884799</v>
      </c>
      <c r="J852" s="505">
        <v>3000000</v>
      </c>
      <c r="K852" s="312"/>
    </row>
    <row r="853" spans="1:11" s="40" customFormat="1" x14ac:dyDescent="0.25">
      <c r="A853" s="339" t="s">
        <v>1088</v>
      </c>
      <c r="B853" s="299" t="s">
        <v>888</v>
      </c>
      <c r="C853" s="497">
        <v>1</v>
      </c>
      <c r="D853" s="272" t="s">
        <v>1860</v>
      </c>
      <c r="E853" s="273" t="s">
        <v>1726</v>
      </c>
      <c r="F853" s="231" t="s">
        <v>1279</v>
      </c>
      <c r="G853" s="322"/>
      <c r="H853" s="276">
        <v>2000000</v>
      </c>
      <c r="I853" s="276">
        <v>100000</v>
      </c>
      <c r="J853" s="505">
        <v>8000000</v>
      </c>
      <c r="K853" s="316"/>
    </row>
    <row r="854" spans="1:11" s="39" customFormat="1" x14ac:dyDescent="0.25">
      <c r="A854" s="226" t="s">
        <v>1091</v>
      </c>
      <c r="B854" s="284" t="s">
        <v>888</v>
      </c>
      <c r="C854" s="259">
        <v>1</v>
      </c>
      <c r="D854" s="249" t="s">
        <v>1861</v>
      </c>
      <c r="E854" s="227" t="s">
        <v>1727</v>
      </c>
      <c r="F854" s="231" t="s">
        <v>1279</v>
      </c>
      <c r="G854" s="355"/>
      <c r="H854" s="232">
        <v>4600000</v>
      </c>
      <c r="I854" s="232">
        <v>200000</v>
      </c>
      <c r="J854" s="505">
        <v>18000000</v>
      </c>
      <c r="K854" s="501"/>
    </row>
    <row r="855" spans="1:11" s="39" customFormat="1" x14ac:dyDescent="0.25">
      <c r="A855" s="226" t="s">
        <v>1091</v>
      </c>
      <c r="B855" s="284" t="s">
        <v>888</v>
      </c>
      <c r="C855" s="259">
        <v>1</v>
      </c>
      <c r="D855" s="249" t="s">
        <v>1862</v>
      </c>
      <c r="E855" s="227" t="s">
        <v>153</v>
      </c>
      <c r="F855" s="231" t="s">
        <v>1279</v>
      </c>
      <c r="G855" s="355"/>
      <c r="H855" s="232">
        <v>200000</v>
      </c>
      <c r="I855" s="232">
        <v>0</v>
      </c>
      <c r="J855" s="505">
        <v>500000</v>
      </c>
      <c r="K855" s="501"/>
    </row>
    <row r="856" spans="1:11" s="39" customFormat="1" x14ac:dyDescent="0.25">
      <c r="A856" s="226" t="s">
        <v>1091</v>
      </c>
      <c r="B856" s="284" t="s">
        <v>888</v>
      </c>
      <c r="C856" s="228">
        <v>217</v>
      </c>
      <c r="D856" s="249" t="s">
        <v>1863</v>
      </c>
      <c r="E856" s="227" t="s">
        <v>1256</v>
      </c>
      <c r="F856" s="231" t="s">
        <v>1279</v>
      </c>
      <c r="G856" s="355"/>
      <c r="H856" s="232">
        <v>0</v>
      </c>
      <c r="I856" s="232">
        <v>500000</v>
      </c>
      <c r="J856" s="505">
        <v>500000</v>
      </c>
      <c r="K856" s="501"/>
    </row>
    <row r="857" spans="1:11" s="39" customFormat="1" x14ac:dyDescent="0.25">
      <c r="A857" s="226" t="s">
        <v>1088</v>
      </c>
      <c r="B857" s="284" t="s">
        <v>1100</v>
      </c>
      <c r="C857" s="259">
        <v>1</v>
      </c>
      <c r="D857" s="249" t="s">
        <v>1864</v>
      </c>
      <c r="E857" s="227" t="s">
        <v>1271</v>
      </c>
      <c r="F857" s="231" t="s">
        <v>1279</v>
      </c>
      <c r="G857" s="355"/>
      <c r="H857" s="232">
        <v>5047040</v>
      </c>
      <c r="I857" s="232">
        <v>0</v>
      </c>
      <c r="J857" s="505">
        <v>5047040</v>
      </c>
      <c r="K857" s="501"/>
    </row>
    <row r="858" spans="1:11" s="39" customFormat="1" x14ac:dyDescent="0.25">
      <c r="A858" s="226" t="s">
        <v>1091</v>
      </c>
      <c r="B858" s="284" t="s">
        <v>1100</v>
      </c>
      <c r="C858" s="259">
        <v>1</v>
      </c>
      <c r="D858" s="249" t="s">
        <v>1865</v>
      </c>
      <c r="E858" s="227" t="s">
        <v>154</v>
      </c>
      <c r="F858" s="231" t="s">
        <v>1279</v>
      </c>
      <c r="G858" s="355"/>
      <c r="H858" s="232">
        <v>2668161</v>
      </c>
      <c r="I858" s="232">
        <v>0</v>
      </c>
      <c r="J858" s="505">
        <v>2818666</v>
      </c>
      <c r="K858" s="501"/>
    </row>
    <row r="859" spans="1:11" s="39" customFormat="1" x14ac:dyDescent="0.25">
      <c r="A859" s="226" t="s">
        <v>1091</v>
      </c>
      <c r="B859" s="284" t="s">
        <v>1100</v>
      </c>
      <c r="C859" s="259">
        <v>1</v>
      </c>
      <c r="D859" s="249" t="s">
        <v>1866</v>
      </c>
      <c r="E859" s="227" t="s">
        <v>1272</v>
      </c>
      <c r="F859" s="231" t="s">
        <v>1279</v>
      </c>
      <c r="G859" s="355"/>
      <c r="H859" s="232">
        <v>0</v>
      </c>
      <c r="I859" s="232">
        <v>1500000</v>
      </c>
      <c r="J859" s="505">
        <v>900000</v>
      </c>
      <c r="K859" s="501"/>
    </row>
    <row r="860" spans="1:11" s="39" customFormat="1" x14ac:dyDescent="0.25">
      <c r="A860" s="226" t="s">
        <v>1091</v>
      </c>
      <c r="B860" s="284" t="s">
        <v>1100</v>
      </c>
      <c r="C860" s="228">
        <v>204</v>
      </c>
      <c r="D860" s="249" t="s">
        <v>1867</v>
      </c>
      <c r="E860" s="227" t="s">
        <v>1273</v>
      </c>
      <c r="F860" s="231" t="s">
        <v>1279</v>
      </c>
      <c r="G860" s="355"/>
      <c r="H860" s="232">
        <v>0</v>
      </c>
      <c r="I860" s="232">
        <v>1200000</v>
      </c>
      <c r="J860" s="505">
        <v>1200000</v>
      </c>
      <c r="K860" s="501"/>
    </row>
    <row r="861" spans="1:11" s="39" customFormat="1" x14ac:dyDescent="0.25">
      <c r="A861" s="226" t="s">
        <v>1091</v>
      </c>
      <c r="B861" s="284" t="s">
        <v>1100</v>
      </c>
      <c r="C861" s="228">
        <v>213</v>
      </c>
      <c r="D861" s="249" t="s">
        <v>1868</v>
      </c>
      <c r="E861" s="227" t="s">
        <v>1274</v>
      </c>
      <c r="F861" s="231" t="s">
        <v>1279</v>
      </c>
      <c r="G861" s="355"/>
      <c r="H861" s="232">
        <v>0</v>
      </c>
      <c r="I861" s="232">
        <v>650000</v>
      </c>
      <c r="J861" s="505">
        <v>800000</v>
      </c>
      <c r="K861" s="501"/>
    </row>
    <row r="862" spans="1:11" s="39" customFormat="1" x14ac:dyDescent="0.25">
      <c r="A862" s="318" t="s">
        <v>837</v>
      </c>
      <c r="B862" s="602">
        <v>5901</v>
      </c>
      <c r="C862" s="311">
        <v>1</v>
      </c>
      <c r="D862" s="322" t="s">
        <v>1787</v>
      </c>
      <c r="E862" s="263" t="s">
        <v>1760</v>
      </c>
      <c r="F862" s="231" t="s">
        <v>1279</v>
      </c>
      <c r="G862" s="355"/>
      <c r="H862" s="365">
        <v>0</v>
      </c>
      <c r="I862" s="365">
        <v>0</v>
      </c>
      <c r="J862" s="505">
        <v>634294</v>
      </c>
      <c r="K862" s="501"/>
    </row>
    <row r="863" spans="1:11" s="2" customFormat="1" ht="13.8" x14ac:dyDescent="0.25">
      <c r="A863" s="312"/>
      <c r="B863" s="577"/>
      <c r="C863" s="313"/>
      <c r="D863" s="312"/>
      <c r="E863" s="82" t="s">
        <v>11</v>
      </c>
      <c r="F863" s="20"/>
      <c r="G863" s="96">
        <f>SUM(J864:J868)</f>
        <v>6000000</v>
      </c>
      <c r="H863" s="96"/>
      <c r="I863" s="552"/>
      <c r="J863" s="522"/>
      <c r="K863" s="316"/>
    </row>
    <row r="864" spans="1:11" s="2" customFormat="1" x14ac:dyDescent="0.25">
      <c r="A864" s="249" t="s">
        <v>831</v>
      </c>
      <c r="B864" s="308" t="s">
        <v>1100</v>
      </c>
      <c r="C864" s="311">
        <v>1</v>
      </c>
      <c r="D864" s="272" t="s">
        <v>1604</v>
      </c>
      <c r="E864" s="273" t="s">
        <v>1605</v>
      </c>
      <c r="F864" s="358" t="s">
        <v>1279</v>
      </c>
      <c r="G864" s="323"/>
      <c r="H864" s="359">
        <v>0</v>
      </c>
      <c r="I864" s="553">
        <v>0</v>
      </c>
      <c r="J864" s="505">
        <v>1000000</v>
      </c>
      <c r="K864" s="316"/>
    </row>
    <row r="865" spans="1:11" s="40" customFormat="1" x14ac:dyDescent="0.25">
      <c r="A865" s="226" t="s">
        <v>831</v>
      </c>
      <c r="B865" s="284" t="s">
        <v>888</v>
      </c>
      <c r="C865" s="259">
        <v>1</v>
      </c>
      <c r="D865" s="249" t="s">
        <v>1869</v>
      </c>
      <c r="E865" s="227" t="s">
        <v>1257</v>
      </c>
      <c r="F865" s="231" t="s">
        <v>1279</v>
      </c>
      <c r="G865" s="323"/>
      <c r="H865" s="232">
        <v>300000</v>
      </c>
      <c r="I865" s="232">
        <v>0</v>
      </c>
      <c r="J865" s="505">
        <v>1000000</v>
      </c>
      <c r="K865" s="316"/>
    </row>
    <row r="866" spans="1:11" s="40" customFormat="1" x14ac:dyDescent="0.25">
      <c r="A866" s="226" t="s">
        <v>1190</v>
      </c>
      <c r="B866" s="284" t="s">
        <v>888</v>
      </c>
      <c r="C866" s="259">
        <v>1</v>
      </c>
      <c r="D866" s="249" t="s">
        <v>1870</v>
      </c>
      <c r="E866" s="227" t="s">
        <v>1258</v>
      </c>
      <c r="F866" s="231" t="s">
        <v>1279</v>
      </c>
      <c r="G866" s="46"/>
      <c r="H866" s="232">
        <v>500000</v>
      </c>
      <c r="I866" s="232">
        <v>0</v>
      </c>
      <c r="J866" s="505">
        <v>500000</v>
      </c>
      <c r="K866" s="316"/>
    </row>
    <row r="867" spans="1:11" s="40" customFormat="1" x14ac:dyDescent="0.25">
      <c r="A867" s="226" t="s">
        <v>1190</v>
      </c>
      <c r="B867" s="284" t="s">
        <v>888</v>
      </c>
      <c r="C867" s="259">
        <v>1</v>
      </c>
      <c r="D867" s="249" t="s">
        <v>1871</v>
      </c>
      <c r="E867" s="227" t="s">
        <v>1259</v>
      </c>
      <c r="F867" s="231" t="s">
        <v>1279</v>
      </c>
      <c r="G867" s="46"/>
      <c r="H867" s="232">
        <v>100000</v>
      </c>
      <c r="I867" s="232">
        <v>200000</v>
      </c>
      <c r="J867" s="505">
        <v>600000</v>
      </c>
      <c r="K867" s="316"/>
    </row>
    <row r="868" spans="1:11" s="40" customFormat="1" x14ac:dyDescent="0.25">
      <c r="A868" s="249" t="s">
        <v>1176</v>
      </c>
      <c r="B868" s="308" t="s">
        <v>888</v>
      </c>
      <c r="C868" s="259">
        <v>1</v>
      </c>
      <c r="D868" s="249" t="s">
        <v>1872</v>
      </c>
      <c r="E868" s="227" t="s">
        <v>1761</v>
      </c>
      <c r="F868" s="231" t="s">
        <v>1279</v>
      </c>
      <c r="G868" s="46"/>
      <c r="H868" s="232">
        <v>0</v>
      </c>
      <c r="I868" s="232">
        <v>0</v>
      </c>
      <c r="J868" s="505">
        <v>2900000</v>
      </c>
      <c r="K868" s="316"/>
    </row>
    <row r="869" spans="1:11" s="2" customFormat="1" ht="13.8" x14ac:dyDescent="0.25">
      <c r="A869" s="312"/>
      <c r="B869" s="577"/>
      <c r="C869" s="313"/>
      <c r="D869" s="319"/>
      <c r="E869" s="82" t="s">
        <v>1759</v>
      </c>
      <c r="F869" s="20"/>
      <c r="G869" s="96">
        <f>SUM(J870:J871)</f>
        <v>8000000</v>
      </c>
      <c r="H869" s="96"/>
      <c r="I869" s="552"/>
      <c r="J869" s="522"/>
      <c r="K869" s="316"/>
    </row>
    <row r="870" spans="1:11" s="4" customFormat="1" x14ac:dyDescent="0.25">
      <c r="A870" s="249" t="s">
        <v>1083</v>
      </c>
      <c r="B870" s="308" t="s">
        <v>1100</v>
      </c>
      <c r="C870" s="259">
        <v>1</v>
      </c>
      <c r="D870" s="279" t="s">
        <v>1873</v>
      </c>
      <c r="E870" s="227" t="s">
        <v>1277</v>
      </c>
      <c r="F870" s="199" t="s">
        <v>1279</v>
      </c>
      <c r="G870" s="199"/>
      <c r="H870" s="232">
        <v>0</v>
      </c>
      <c r="I870" s="232">
        <v>0</v>
      </c>
      <c r="J870" s="505">
        <v>7200000</v>
      </c>
      <c r="K870" s="501"/>
    </row>
    <row r="871" spans="1:11" s="2" customFormat="1" x14ac:dyDescent="0.25">
      <c r="A871" s="318" t="s">
        <v>837</v>
      </c>
      <c r="B871" s="602">
        <v>5901</v>
      </c>
      <c r="C871" s="311">
        <v>1</v>
      </c>
      <c r="D871" s="322" t="s">
        <v>1874</v>
      </c>
      <c r="E871" s="263" t="s">
        <v>1760</v>
      </c>
      <c r="F871" s="231" t="s">
        <v>1279</v>
      </c>
      <c r="G871" s="318"/>
      <c r="H871" s="232">
        <v>0</v>
      </c>
      <c r="I871" s="232">
        <v>0</v>
      </c>
      <c r="J871" s="505">
        <v>800000</v>
      </c>
      <c r="K871" s="316"/>
    </row>
    <row r="872" spans="1:11" s="2" customFormat="1" ht="13.8" x14ac:dyDescent="0.25">
      <c r="A872" s="312"/>
      <c r="B872" s="577"/>
      <c r="C872" s="313"/>
      <c r="D872" s="319"/>
      <c r="E872" s="82" t="s">
        <v>1363</v>
      </c>
      <c r="F872" s="20"/>
      <c r="G872" s="96">
        <f>SUM(J873:J878)</f>
        <v>6000000</v>
      </c>
      <c r="H872" s="96"/>
      <c r="I872" s="552"/>
      <c r="J872" s="522"/>
      <c r="K872" s="316"/>
    </row>
    <row r="873" spans="1:11" s="40" customFormat="1" x14ac:dyDescent="0.25">
      <c r="A873" s="249" t="s">
        <v>1141</v>
      </c>
      <c r="B873" s="284" t="s">
        <v>888</v>
      </c>
      <c r="C873" s="259">
        <v>1</v>
      </c>
      <c r="D873" s="249" t="s">
        <v>1875</v>
      </c>
      <c r="E873" s="227" t="s">
        <v>1243</v>
      </c>
      <c r="F873" s="231" t="s">
        <v>1279</v>
      </c>
      <c r="G873" s="318"/>
      <c r="H873" s="232">
        <v>2400000</v>
      </c>
      <c r="I873" s="232">
        <v>0</v>
      </c>
      <c r="J873" s="505">
        <v>1000000</v>
      </c>
      <c r="K873" s="316"/>
    </row>
    <row r="874" spans="1:11" s="40" customFormat="1" x14ac:dyDescent="0.25">
      <c r="A874" s="249" t="s">
        <v>1141</v>
      </c>
      <c r="B874" s="284" t="s">
        <v>888</v>
      </c>
      <c r="C874" s="259">
        <v>1</v>
      </c>
      <c r="D874" s="249" t="s">
        <v>1876</v>
      </c>
      <c r="E874" s="227" t="s">
        <v>418</v>
      </c>
      <c r="F874" s="231" t="s">
        <v>1279</v>
      </c>
      <c r="G874" s="318"/>
      <c r="H874" s="232">
        <v>1700000</v>
      </c>
      <c r="I874" s="232">
        <v>0</v>
      </c>
      <c r="J874" s="505">
        <v>300000</v>
      </c>
      <c r="K874" s="316"/>
    </row>
    <row r="875" spans="1:11" s="40" customFormat="1" x14ac:dyDescent="0.25">
      <c r="A875" s="249" t="s">
        <v>1141</v>
      </c>
      <c r="B875" s="284" t="s">
        <v>888</v>
      </c>
      <c r="C875" s="259">
        <v>1</v>
      </c>
      <c r="D875" s="249" t="s">
        <v>1877</v>
      </c>
      <c r="E875" s="227" t="s">
        <v>419</v>
      </c>
      <c r="F875" s="231" t="s">
        <v>1279</v>
      </c>
      <c r="G875" s="318"/>
      <c r="H875" s="232">
        <v>500000</v>
      </c>
      <c r="I875" s="232">
        <v>252431</v>
      </c>
      <c r="J875" s="505">
        <v>850000</v>
      </c>
      <c r="K875" s="316"/>
    </row>
    <row r="876" spans="1:11" s="40" customFormat="1" x14ac:dyDescent="0.25">
      <c r="A876" s="249" t="s">
        <v>1141</v>
      </c>
      <c r="B876" s="308" t="s">
        <v>815</v>
      </c>
      <c r="C876" s="307" t="s">
        <v>1270</v>
      </c>
      <c r="D876" s="279" t="s">
        <v>1878</v>
      </c>
      <c r="E876" s="227" t="s">
        <v>1728</v>
      </c>
      <c r="F876" s="318" t="s">
        <v>1279</v>
      </c>
      <c r="G876" s="318"/>
      <c r="H876" s="38">
        <v>0</v>
      </c>
      <c r="I876" s="38">
        <v>0</v>
      </c>
      <c r="J876" s="505">
        <v>500000</v>
      </c>
      <c r="K876" s="316"/>
    </row>
    <row r="877" spans="1:11" s="40" customFormat="1" x14ac:dyDescent="0.25">
      <c r="A877" s="249" t="s">
        <v>1141</v>
      </c>
      <c r="B877" s="308" t="s">
        <v>888</v>
      </c>
      <c r="C877" s="307" t="s">
        <v>1270</v>
      </c>
      <c r="D877" s="249" t="s">
        <v>1879</v>
      </c>
      <c r="E877" s="227" t="s">
        <v>1729</v>
      </c>
      <c r="F877" s="318" t="s">
        <v>1279</v>
      </c>
      <c r="G877" s="318"/>
      <c r="H877" s="38">
        <v>0</v>
      </c>
      <c r="I877" s="38">
        <v>0</v>
      </c>
      <c r="J877" s="505">
        <v>2450000</v>
      </c>
      <c r="K877" s="316"/>
    </row>
    <row r="878" spans="1:11" x14ac:dyDescent="0.25">
      <c r="A878" s="249" t="s">
        <v>1141</v>
      </c>
      <c r="B878" s="308" t="s">
        <v>1100</v>
      </c>
      <c r="C878" s="259">
        <v>1</v>
      </c>
      <c r="D878" s="279" t="s">
        <v>1896</v>
      </c>
      <c r="E878" s="227" t="s">
        <v>1894</v>
      </c>
      <c r="F878" s="355" t="s">
        <v>1279</v>
      </c>
      <c r="G878" s="38"/>
      <c r="H878" s="38">
        <v>0</v>
      </c>
      <c r="I878" s="554">
        <v>0</v>
      </c>
      <c r="J878" s="463">
        <v>900000</v>
      </c>
    </row>
    <row r="879" spans="1:11" s="33" customFormat="1" ht="13.8" x14ac:dyDescent="0.25">
      <c r="A879" s="319"/>
      <c r="B879" s="577"/>
      <c r="C879" s="313"/>
      <c r="D879" s="319"/>
      <c r="E879" s="82" t="s">
        <v>1364</v>
      </c>
      <c r="F879" s="20"/>
      <c r="G879" s="96">
        <f>SUM(J880:J885)</f>
        <v>46000000</v>
      </c>
      <c r="H879" s="96"/>
      <c r="I879" s="552"/>
      <c r="J879" s="522"/>
      <c r="K879" s="312"/>
    </row>
    <row r="880" spans="1:11" s="39" customFormat="1" x14ac:dyDescent="0.25">
      <c r="A880" s="692" t="s">
        <v>1105</v>
      </c>
      <c r="B880" s="693" t="s">
        <v>888</v>
      </c>
      <c r="C880" s="704">
        <v>21</v>
      </c>
      <c r="D880" s="703" t="s">
        <v>1881</v>
      </c>
      <c r="E880" s="687" t="s">
        <v>1348</v>
      </c>
      <c r="F880" s="480" t="s">
        <v>1540</v>
      </c>
      <c r="G880" s="480"/>
      <c r="H880" s="38">
        <v>0</v>
      </c>
      <c r="I880" s="38">
        <v>0</v>
      </c>
      <c r="J880" s="463">
        <v>7000000</v>
      </c>
      <c r="K880" s="312"/>
    </row>
    <row r="881" spans="1:11" s="39" customFormat="1" x14ac:dyDescent="0.25">
      <c r="A881" s="692" t="s">
        <v>1105</v>
      </c>
      <c r="B881" s="693" t="s">
        <v>888</v>
      </c>
      <c r="C881" s="704">
        <v>21</v>
      </c>
      <c r="D881" s="703" t="s">
        <v>1880</v>
      </c>
      <c r="E881" s="687" t="s">
        <v>1613</v>
      </c>
      <c r="F881" s="480" t="s">
        <v>1540</v>
      </c>
      <c r="G881" s="480"/>
      <c r="H881" s="38">
        <v>0</v>
      </c>
      <c r="I881" s="38">
        <v>0</v>
      </c>
      <c r="J881" s="463">
        <v>2000000</v>
      </c>
      <c r="K881" s="312"/>
    </row>
    <row r="882" spans="1:11" s="39" customFormat="1" x14ac:dyDescent="0.25">
      <c r="A882" s="706" t="s">
        <v>1105</v>
      </c>
      <c r="B882" s="707" t="s">
        <v>888</v>
      </c>
      <c r="C882" s="708">
        <v>21</v>
      </c>
      <c r="D882" s="711" t="s">
        <v>1882</v>
      </c>
      <c r="E882" s="688" t="s">
        <v>1349</v>
      </c>
      <c r="F882" s="709" t="s">
        <v>1540</v>
      </c>
      <c r="G882" s="709"/>
      <c r="H882" s="44">
        <v>0</v>
      </c>
      <c r="I882" s="44">
        <v>0</v>
      </c>
      <c r="J882" s="463">
        <v>7000000</v>
      </c>
      <c r="K882" s="316"/>
    </row>
    <row r="883" spans="1:11" s="39" customFormat="1" x14ac:dyDescent="0.25">
      <c r="A883" s="692" t="s">
        <v>1105</v>
      </c>
      <c r="B883" s="693" t="s">
        <v>888</v>
      </c>
      <c r="C883" s="704">
        <v>21</v>
      </c>
      <c r="D883" s="703" t="s">
        <v>1883</v>
      </c>
      <c r="E883" s="687" t="s">
        <v>1350</v>
      </c>
      <c r="F883" s="480" t="s">
        <v>1540</v>
      </c>
      <c r="G883" s="480"/>
      <c r="H883" s="38">
        <v>0</v>
      </c>
      <c r="I883" s="38">
        <v>0</v>
      </c>
      <c r="J883" s="463">
        <v>1000000</v>
      </c>
      <c r="K883" s="312"/>
    </row>
    <row r="884" spans="1:11" s="39" customFormat="1" x14ac:dyDescent="0.25">
      <c r="A884" s="692" t="s">
        <v>1105</v>
      </c>
      <c r="B884" s="693" t="s">
        <v>888</v>
      </c>
      <c r="C884" s="259">
        <v>1</v>
      </c>
      <c r="D884" s="703" t="s">
        <v>1884</v>
      </c>
      <c r="E884" s="705" t="s">
        <v>1762</v>
      </c>
      <c r="F884" s="480" t="s">
        <v>1540</v>
      </c>
      <c r="G884" s="51"/>
      <c r="H884" s="38">
        <v>0</v>
      </c>
      <c r="I884" s="38">
        <v>0</v>
      </c>
      <c r="J884" s="505">
        <v>20000000</v>
      </c>
      <c r="K884" s="312"/>
    </row>
    <row r="885" spans="1:11" s="39" customFormat="1" x14ac:dyDescent="0.25">
      <c r="A885" s="692" t="s">
        <v>1105</v>
      </c>
      <c r="B885" s="693" t="s">
        <v>888</v>
      </c>
      <c r="C885" s="259">
        <v>1</v>
      </c>
      <c r="D885" s="703" t="s">
        <v>1885</v>
      </c>
      <c r="E885" s="705" t="s">
        <v>1757</v>
      </c>
      <c r="F885" s="480" t="s">
        <v>1540</v>
      </c>
      <c r="G885" s="51"/>
      <c r="H885" s="38">
        <v>0</v>
      </c>
      <c r="I885" s="38">
        <v>0</v>
      </c>
      <c r="J885" s="505">
        <v>9000000</v>
      </c>
      <c r="K885" s="312"/>
    </row>
    <row r="886" spans="1:11" s="4" customFormat="1" ht="13.8" x14ac:dyDescent="0.25">
      <c r="A886" s="319"/>
      <c r="B886" s="577"/>
      <c r="C886" s="313"/>
      <c r="D886" s="319"/>
      <c r="E886" s="82" t="s">
        <v>1365</v>
      </c>
      <c r="F886" s="20"/>
      <c r="G886" s="96">
        <f>SUM(J887:J891)</f>
        <v>6000000</v>
      </c>
      <c r="H886" s="96"/>
      <c r="I886" s="552"/>
      <c r="J886" s="522"/>
      <c r="K886" s="501"/>
    </row>
    <row r="887" spans="1:11" s="33" customFormat="1" x14ac:dyDescent="0.25">
      <c r="A887" s="279" t="s">
        <v>1030</v>
      </c>
      <c r="B887" s="352">
        <v>6121</v>
      </c>
      <c r="C887" s="259">
        <v>1</v>
      </c>
      <c r="D887" s="279" t="s">
        <v>1886</v>
      </c>
      <c r="E887" s="334" t="s">
        <v>1587</v>
      </c>
      <c r="F887" s="481" t="s">
        <v>1139</v>
      </c>
      <c r="G887" s="481"/>
      <c r="H887" s="38">
        <v>0</v>
      </c>
      <c r="I887" s="38">
        <v>0</v>
      </c>
      <c r="J887" s="505">
        <v>500000</v>
      </c>
      <c r="K887" s="312"/>
    </row>
    <row r="888" spans="1:11" s="39" customFormat="1" x14ac:dyDescent="0.25">
      <c r="A888" s="226" t="s">
        <v>1224</v>
      </c>
      <c r="B888" s="352">
        <v>6121</v>
      </c>
      <c r="C888" s="259">
        <v>1</v>
      </c>
      <c r="D888" s="279" t="s">
        <v>1887</v>
      </c>
      <c r="E888" s="334" t="s">
        <v>1588</v>
      </c>
      <c r="F888" s="481" t="s">
        <v>1139</v>
      </c>
      <c r="G888" s="481"/>
      <c r="H888" s="38">
        <v>0</v>
      </c>
      <c r="I888" s="38">
        <v>0</v>
      </c>
      <c r="J888" s="505">
        <v>1500000</v>
      </c>
      <c r="K888" s="312"/>
    </row>
    <row r="889" spans="1:11" s="39" customFormat="1" x14ac:dyDescent="0.25">
      <c r="A889" s="226" t="s">
        <v>1224</v>
      </c>
      <c r="B889" s="352">
        <v>6121</v>
      </c>
      <c r="C889" s="259">
        <v>1</v>
      </c>
      <c r="D889" s="279" t="s">
        <v>1888</v>
      </c>
      <c r="E889" s="334" t="s">
        <v>1725</v>
      </c>
      <c r="F889" s="481" t="s">
        <v>1139</v>
      </c>
      <c r="G889" s="481"/>
      <c r="H889" s="38">
        <v>0</v>
      </c>
      <c r="I889" s="38">
        <v>0</v>
      </c>
      <c r="J889" s="505">
        <v>1500000</v>
      </c>
      <c r="K889" s="312"/>
    </row>
    <row r="890" spans="1:11" s="39" customFormat="1" x14ac:dyDescent="0.25">
      <c r="A890" s="226" t="s">
        <v>1224</v>
      </c>
      <c r="B890" s="352">
        <v>6121</v>
      </c>
      <c r="C890" s="259">
        <v>1</v>
      </c>
      <c r="D890" s="279" t="s">
        <v>1889</v>
      </c>
      <c r="E890" s="334" t="s">
        <v>1589</v>
      </c>
      <c r="F890" s="481" t="s">
        <v>1139</v>
      </c>
      <c r="G890" s="481"/>
      <c r="H890" s="38">
        <v>0</v>
      </c>
      <c r="I890" s="38">
        <v>0</v>
      </c>
      <c r="J890" s="505">
        <v>1500000</v>
      </c>
      <c r="K890" s="312"/>
    </row>
    <row r="891" spans="1:11" s="39" customFormat="1" x14ac:dyDescent="0.25">
      <c r="A891" s="318" t="s">
        <v>837</v>
      </c>
      <c r="B891" s="602">
        <v>5901</v>
      </c>
      <c r="C891" s="311">
        <v>1</v>
      </c>
      <c r="D891" s="322" t="s">
        <v>1783</v>
      </c>
      <c r="E891" s="334" t="s">
        <v>1776</v>
      </c>
      <c r="F891" s="481" t="s">
        <v>1139</v>
      </c>
      <c r="G891" s="481"/>
      <c r="H891" s="324"/>
      <c r="I891" s="555"/>
      <c r="J891" s="505">
        <v>1000000</v>
      </c>
      <c r="K891" s="312"/>
    </row>
    <row r="892" spans="1:11" s="33" customFormat="1" ht="13.8" x14ac:dyDescent="0.25">
      <c r="A892" s="320"/>
      <c r="B892" s="601"/>
      <c r="C892" s="315"/>
      <c r="D892" s="320"/>
      <c r="E892" s="82" t="s">
        <v>1366</v>
      </c>
      <c r="F892" s="20"/>
      <c r="G892" s="96">
        <f>SUM(J893:J894)</f>
        <v>9000000</v>
      </c>
      <c r="H892" s="96"/>
      <c r="I892" s="552"/>
      <c r="J892" s="522"/>
      <c r="K892" s="312"/>
    </row>
    <row r="893" spans="1:11" s="33" customFormat="1" x14ac:dyDescent="0.25">
      <c r="A893" s="278" t="s">
        <v>1105</v>
      </c>
      <c r="B893" s="286" t="s">
        <v>1106</v>
      </c>
      <c r="C893" s="259">
        <v>1</v>
      </c>
      <c r="D893" s="279" t="s">
        <v>1233</v>
      </c>
      <c r="E893" s="233" t="s">
        <v>141</v>
      </c>
      <c r="F893" s="231" t="s">
        <v>1222</v>
      </c>
      <c r="G893" s="482"/>
      <c r="H893" s="234">
        <v>0</v>
      </c>
      <c r="I893" s="222">
        <v>1000000</v>
      </c>
      <c r="J893" s="505">
        <v>2300000</v>
      </c>
      <c r="K893" s="312"/>
    </row>
    <row r="894" spans="1:11" s="39" customFormat="1" x14ac:dyDescent="0.25">
      <c r="A894" s="226" t="s">
        <v>1105</v>
      </c>
      <c r="B894" s="284" t="s">
        <v>1106</v>
      </c>
      <c r="C894" s="259">
        <v>1</v>
      </c>
      <c r="D894" s="249" t="s">
        <v>1777</v>
      </c>
      <c r="E894" s="227" t="s">
        <v>1107</v>
      </c>
      <c r="F894" s="482" t="s">
        <v>1109</v>
      </c>
      <c r="G894" s="482"/>
      <c r="H894" s="234">
        <v>3500000</v>
      </c>
      <c r="I894" s="222">
        <v>0</v>
      </c>
      <c r="J894" s="505">
        <v>6700000</v>
      </c>
      <c r="K894" s="312"/>
    </row>
    <row r="895" spans="1:11" s="33" customFormat="1" ht="13.8" x14ac:dyDescent="0.25">
      <c r="A895" s="319"/>
      <c r="B895" s="577"/>
      <c r="C895" s="313"/>
      <c r="D895" s="319"/>
      <c r="E895" s="142" t="s">
        <v>1367</v>
      </c>
      <c r="F895" s="483"/>
      <c r="G895" s="484">
        <f>SUM(J896)</f>
        <v>2000000</v>
      </c>
      <c r="H895" s="484"/>
      <c r="I895" s="556"/>
      <c r="J895" s="522"/>
      <c r="K895" s="312"/>
    </row>
    <row r="896" spans="1:11" s="40" customFormat="1" x14ac:dyDescent="0.25">
      <c r="A896" s="318" t="s">
        <v>837</v>
      </c>
      <c r="B896" s="602">
        <v>5901</v>
      </c>
      <c r="C896" s="311">
        <v>1</v>
      </c>
      <c r="D896" s="322" t="s">
        <v>1593</v>
      </c>
      <c r="E896" s="334" t="s">
        <v>1776</v>
      </c>
      <c r="F896" s="230" t="s">
        <v>1424</v>
      </c>
      <c r="G896" s="230"/>
      <c r="H896" s="323"/>
      <c r="I896" s="557"/>
      <c r="J896" s="463">
        <v>2000000</v>
      </c>
      <c r="K896" s="316"/>
    </row>
    <row r="897" spans="1:11" s="34" customFormat="1" ht="13.8" x14ac:dyDescent="0.25">
      <c r="A897" s="319"/>
      <c r="B897" s="577"/>
      <c r="C897" s="313"/>
      <c r="D897" s="319"/>
      <c r="E897" s="82" t="s">
        <v>1368</v>
      </c>
      <c r="F897" s="20"/>
      <c r="G897" s="96">
        <f>SUM(J898:J898)</f>
        <v>2000000</v>
      </c>
      <c r="H897" s="96"/>
      <c r="I897" s="552"/>
      <c r="J897" s="522"/>
      <c r="K897" s="312"/>
    </row>
    <row r="898" spans="1:11" s="4" customFormat="1" x14ac:dyDescent="0.25">
      <c r="A898" s="318" t="s">
        <v>837</v>
      </c>
      <c r="B898" s="602">
        <v>5901</v>
      </c>
      <c r="C898" s="311">
        <v>1</v>
      </c>
      <c r="D898" s="322" t="s">
        <v>1594</v>
      </c>
      <c r="E898" s="334" t="s">
        <v>1776</v>
      </c>
      <c r="F898" s="318" t="s">
        <v>1109</v>
      </c>
      <c r="G898" s="318"/>
      <c r="H898" s="38"/>
      <c r="I898" s="554"/>
      <c r="J898" s="463">
        <v>2000000</v>
      </c>
      <c r="K898" s="501"/>
    </row>
    <row r="899" spans="1:11" s="4" customFormat="1" ht="13.8" x14ac:dyDescent="0.25">
      <c r="A899" s="321"/>
      <c r="B899" s="603"/>
      <c r="C899" s="317"/>
      <c r="D899" s="321"/>
      <c r="E899" s="82" t="s">
        <v>1369</v>
      </c>
      <c r="F899" s="20"/>
      <c r="G899" s="96">
        <f>SUM(J900:J905)</f>
        <v>3000000</v>
      </c>
      <c r="H899" s="96"/>
      <c r="I899" s="552"/>
      <c r="J899" s="522"/>
      <c r="K899" s="501"/>
    </row>
    <row r="900" spans="1:11" s="4" customFormat="1" x14ac:dyDescent="0.25">
      <c r="A900" s="226" t="s">
        <v>789</v>
      </c>
      <c r="B900" s="284" t="s">
        <v>888</v>
      </c>
      <c r="C900" s="259">
        <v>1</v>
      </c>
      <c r="D900" s="279" t="s">
        <v>1890</v>
      </c>
      <c r="E900" s="227" t="s">
        <v>974</v>
      </c>
      <c r="F900" s="230" t="s">
        <v>972</v>
      </c>
      <c r="G900" s="230"/>
      <c r="H900" s="486">
        <v>0</v>
      </c>
      <c r="I900" s="486">
        <v>0</v>
      </c>
      <c r="J900" s="505">
        <v>1000000</v>
      </c>
      <c r="K900" s="501"/>
    </row>
    <row r="901" spans="1:11" s="4" customFormat="1" x14ac:dyDescent="0.25">
      <c r="A901" s="226" t="s">
        <v>789</v>
      </c>
      <c r="B901" s="284" t="s">
        <v>888</v>
      </c>
      <c r="C901" s="259">
        <v>1</v>
      </c>
      <c r="D901" s="249" t="s">
        <v>1891</v>
      </c>
      <c r="E901" s="227" t="s">
        <v>970</v>
      </c>
      <c r="F901" s="199" t="s">
        <v>1279</v>
      </c>
      <c r="G901" s="199"/>
      <c r="H901" s="232">
        <v>600000</v>
      </c>
      <c r="I901" s="232">
        <v>355474</v>
      </c>
      <c r="J901" s="505">
        <v>600000</v>
      </c>
      <c r="K901" s="501"/>
    </row>
    <row r="902" spans="1:11" s="4" customFormat="1" x14ac:dyDescent="0.25">
      <c r="A902" s="226" t="s">
        <v>1275</v>
      </c>
      <c r="B902" s="284" t="s">
        <v>1100</v>
      </c>
      <c r="C902" s="259">
        <v>1</v>
      </c>
      <c r="D902" s="249" t="s">
        <v>1892</v>
      </c>
      <c r="E902" s="227" t="s">
        <v>1276</v>
      </c>
      <c r="F902" s="199" t="s">
        <v>1279</v>
      </c>
      <c r="G902" s="199"/>
      <c r="H902" s="232">
        <v>0</v>
      </c>
      <c r="I902" s="232">
        <v>200000</v>
      </c>
      <c r="J902" s="505">
        <v>200000</v>
      </c>
      <c r="K902" s="501"/>
    </row>
    <row r="903" spans="1:11" s="4" customFormat="1" x14ac:dyDescent="0.25">
      <c r="A903" s="278" t="s">
        <v>1088</v>
      </c>
      <c r="B903" s="286" t="s">
        <v>896</v>
      </c>
      <c r="C903" s="259">
        <v>1</v>
      </c>
      <c r="D903" s="279" t="s">
        <v>1893</v>
      </c>
      <c r="E903" s="233" t="s">
        <v>897</v>
      </c>
      <c r="F903" s="199" t="s">
        <v>1279</v>
      </c>
      <c r="G903" s="199"/>
      <c r="H903" s="232">
        <v>500000</v>
      </c>
      <c r="I903" s="232">
        <v>0</v>
      </c>
      <c r="J903" s="505">
        <v>500000</v>
      </c>
      <c r="K903" s="501"/>
    </row>
    <row r="904" spans="1:11" s="4" customFormat="1" x14ac:dyDescent="0.25">
      <c r="A904" s="278" t="s">
        <v>1091</v>
      </c>
      <c r="B904" s="286" t="s">
        <v>896</v>
      </c>
      <c r="C904" s="259">
        <v>1</v>
      </c>
      <c r="D904" s="279" t="s">
        <v>1893</v>
      </c>
      <c r="E904" s="233" t="s">
        <v>897</v>
      </c>
      <c r="F904" s="199" t="s">
        <v>1279</v>
      </c>
      <c r="G904" s="199"/>
      <c r="H904" s="232">
        <v>500000</v>
      </c>
      <c r="I904" s="232">
        <v>0</v>
      </c>
      <c r="J904" s="505">
        <v>500000</v>
      </c>
      <c r="K904" s="501"/>
    </row>
    <row r="905" spans="1:11" s="4" customFormat="1" x14ac:dyDescent="0.25">
      <c r="A905" s="226" t="s">
        <v>789</v>
      </c>
      <c r="B905" s="284" t="s">
        <v>1100</v>
      </c>
      <c r="C905" s="259">
        <v>1</v>
      </c>
      <c r="D905" s="272" t="s">
        <v>1602</v>
      </c>
      <c r="E905" s="227" t="s">
        <v>1603</v>
      </c>
      <c r="F905" s="355" t="s">
        <v>1279</v>
      </c>
      <c r="G905" s="485"/>
      <c r="H905" s="232">
        <v>0</v>
      </c>
      <c r="I905" s="232">
        <v>1300000</v>
      </c>
      <c r="J905" s="505">
        <v>200000</v>
      </c>
      <c r="K905" s="501"/>
    </row>
    <row r="906" spans="1:11" s="4" customFormat="1" ht="13.8" x14ac:dyDescent="0.25">
      <c r="A906" s="321"/>
      <c r="B906" s="603"/>
      <c r="C906" s="317"/>
      <c r="D906" s="321"/>
      <c r="E906" s="82" t="s">
        <v>1370</v>
      </c>
      <c r="F906" s="20"/>
      <c r="G906" s="96">
        <f>SUM(J907:J907)</f>
        <v>3000000</v>
      </c>
      <c r="H906" s="96"/>
      <c r="I906" s="552"/>
      <c r="J906" s="522"/>
      <c r="K906" s="501"/>
    </row>
    <row r="907" spans="1:11" s="4" customFormat="1" x14ac:dyDescent="0.25">
      <c r="A907" s="226" t="s">
        <v>789</v>
      </c>
      <c r="B907" s="287" t="s">
        <v>888</v>
      </c>
      <c r="C907" s="259">
        <v>1</v>
      </c>
      <c r="D907" s="279" t="s">
        <v>1895</v>
      </c>
      <c r="E907" s="263" t="s">
        <v>1897</v>
      </c>
      <c r="F907" s="230" t="s">
        <v>1115</v>
      </c>
      <c r="G907" s="230"/>
      <c r="H907" s="172">
        <v>0</v>
      </c>
      <c r="I907" s="558">
        <v>0</v>
      </c>
      <c r="J907" s="505">
        <v>3000000</v>
      </c>
      <c r="K907" s="501"/>
    </row>
    <row r="908" spans="1:11" s="4" customFormat="1" ht="13.8" x14ac:dyDescent="0.25">
      <c r="A908" s="321"/>
      <c r="B908" s="603"/>
      <c r="C908" s="317"/>
      <c r="D908" s="321"/>
      <c r="E908" s="82" t="s">
        <v>1371</v>
      </c>
      <c r="F908" s="20"/>
      <c r="G908" s="96">
        <f>SUM(J909:J909)</f>
        <v>2000000</v>
      </c>
      <c r="H908" s="96"/>
      <c r="I908" s="552"/>
      <c r="J908" s="522"/>
      <c r="K908" s="501"/>
    </row>
    <row r="909" spans="1:11" s="4" customFormat="1" x14ac:dyDescent="0.25">
      <c r="A909" s="318" t="s">
        <v>837</v>
      </c>
      <c r="B909" s="602">
        <v>5901</v>
      </c>
      <c r="C909" s="311">
        <v>1</v>
      </c>
      <c r="D909" s="322" t="s">
        <v>1898</v>
      </c>
      <c r="E909" s="334" t="s">
        <v>1776</v>
      </c>
      <c r="F909" s="231" t="s">
        <v>1721</v>
      </c>
      <c r="G909" s="15"/>
      <c r="H909" s="323"/>
      <c r="I909" s="557"/>
      <c r="J909" s="505">
        <v>2000000</v>
      </c>
      <c r="K909" s="501"/>
    </row>
    <row r="910" spans="1:11" s="4" customFormat="1" ht="13.8" x14ac:dyDescent="0.25">
      <c r="A910" s="40"/>
      <c r="B910" s="7"/>
      <c r="C910" s="240"/>
      <c r="D910" s="712"/>
      <c r="E910" s="490" t="s">
        <v>1763</v>
      </c>
      <c r="F910" s="586"/>
      <c r="G910" s="582">
        <f>SUM(J911)</f>
        <v>2000000</v>
      </c>
      <c r="H910" s="582"/>
      <c r="I910" s="583"/>
      <c r="J910" s="584"/>
      <c r="K910" s="501"/>
    </row>
    <row r="911" spans="1:11" s="4" customFormat="1" x14ac:dyDescent="0.25">
      <c r="A911" s="318" t="s">
        <v>837</v>
      </c>
      <c r="B911" s="602">
        <v>5901</v>
      </c>
      <c r="C911" s="311">
        <v>1</v>
      </c>
      <c r="D911" s="322" t="s">
        <v>1899</v>
      </c>
      <c r="E911" s="334" t="s">
        <v>1776</v>
      </c>
      <c r="F911" s="355" t="s">
        <v>1109</v>
      </c>
      <c r="G911" s="15"/>
      <c r="H911" s="323"/>
      <c r="I911" s="323"/>
      <c r="J911" s="505">
        <v>2000000</v>
      </c>
      <c r="K911" s="501"/>
    </row>
    <row r="912" spans="1:11" s="4" customFormat="1" x14ac:dyDescent="0.25">
      <c r="B912" s="604"/>
      <c r="C912" s="578"/>
      <c r="E912" s="579"/>
      <c r="F912" s="580"/>
      <c r="G912" s="580"/>
      <c r="H912" s="581"/>
      <c r="I912" s="581"/>
      <c r="J912" s="585"/>
      <c r="K912" s="501"/>
    </row>
    <row r="913" spans="1:11" s="34" customFormat="1" ht="21" x14ac:dyDescent="0.4">
      <c r="A913"/>
      <c r="B913" s="101"/>
      <c r="C913" s="237"/>
      <c r="D913"/>
      <c r="E913" s="60" t="s">
        <v>20</v>
      </c>
      <c r="F913" s="61"/>
      <c r="G913" s="223">
        <f>SUM(G914+G916+G918+G920+M919+G922+G924+G926)</f>
        <v>17800000</v>
      </c>
      <c r="H913" s="357"/>
      <c r="I913" s="357"/>
      <c r="J913" s="526"/>
      <c r="K913" s="312"/>
    </row>
    <row r="914" spans="1:11" s="34" customFormat="1" ht="13.8" x14ac:dyDescent="0.25">
      <c r="A914" s="173" t="s">
        <v>562</v>
      </c>
      <c r="B914" s="173" t="s">
        <v>563</v>
      </c>
      <c r="C914" s="173" t="s">
        <v>436</v>
      </c>
      <c r="D914" s="173" t="s">
        <v>27</v>
      </c>
      <c r="E914" s="82" t="s">
        <v>18</v>
      </c>
      <c r="F914" s="20"/>
      <c r="G914" s="97">
        <f>SUM(J915)</f>
        <v>1500000</v>
      </c>
      <c r="H914" s="97"/>
      <c r="I914" s="559"/>
      <c r="J914" s="522"/>
      <c r="K914" s="312"/>
    </row>
    <row r="915" spans="1:11" s="4" customFormat="1" x14ac:dyDescent="0.25">
      <c r="A915" s="318" t="s">
        <v>837</v>
      </c>
      <c r="B915" s="602">
        <v>5901</v>
      </c>
      <c r="C915" s="311">
        <v>1</v>
      </c>
      <c r="D915" s="322" t="s">
        <v>1853</v>
      </c>
      <c r="E915" s="41" t="s">
        <v>1802</v>
      </c>
      <c r="F915" s="481" t="s">
        <v>1139</v>
      </c>
      <c r="G915" s="98"/>
      <c r="H915" s="98">
        <v>800000</v>
      </c>
      <c r="I915" s="560">
        <v>800000</v>
      </c>
      <c r="J915" s="444">
        <v>1500000</v>
      </c>
      <c r="K915" s="501"/>
    </row>
    <row r="916" spans="1:11" s="34" customFormat="1" ht="13.8" x14ac:dyDescent="0.25">
      <c r="A916"/>
      <c r="B916" s="101"/>
      <c r="C916" s="237"/>
      <c r="D916"/>
      <c r="E916" s="82" t="s">
        <v>1785</v>
      </c>
      <c r="F916" s="606"/>
      <c r="G916" s="99">
        <f>SUM(J917)</f>
        <v>1500000</v>
      </c>
      <c r="H916" s="99"/>
      <c r="I916" s="561"/>
      <c r="J916" s="527"/>
      <c r="K916" s="312"/>
    </row>
    <row r="917" spans="1:11" s="34" customFormat="1" x14ac:dyDescent="0.25">
      <c r="A917" s="318" t="s">
        <v>837</v>
      </c>
      <c r="B917" s="602">
        <v>5901</v>
      </c>
      <c r="C917" s="311">
        <v>1</v>
      </c>
      <c r="D917" s="322" t="s">
        <v>1854</v>
      </c>
      <c r="E917" s="41" t="s">
        <v>1803</v>
      </c>
      <c r="F917" s="318" t="s">
        <v>1424</v>
      </c>
      <c r="G917" s="98"/>
      <c r="H917" s="98">
        <v>300000</v>
      </c>
      <c r="I917" s="560">
        <v>300000</v>
      </c>
      <c r="J917" s="444">
        <v>1500000</v>
      </c>
      <c r="K917" s="312"/>
    </row>
    <row r="918" spans="1:11" ht="13.8" x14ac:dyDescent="0.25">
      <c r="C918" s="237"/>
      <c r="E918" s="82" t="s">
        <v>1786</v>
      </c>
      <c r="F918" s="606"/>
      <c r="G918" s="99">
        <f>SUM(J919)</f>
        <v>800000</v>
      </c>
      <c r="H918" s="99"/>
      <c r="I918" s="561"/>
      <c r="J918" s="527"/>
    </row>
    <row r="919" spans="1:11" s="34" customFormat="1" x14ac:dyDescent="0.25">
      <c r="A919" s="318" t="s">
        <v>837</v>
      </c>
      <c r="B919" s="602">
        <v>5901</v>
      </c>
      <c r="C919" s="311">
        <v>1</v>
      </c>
      <c r="D919" s="322" t="s">
        <v>1855</v>
      </c>
      <c r="E919" s="41" t="s">
        <v>1804</v>
      </c>
      <c r="F919" s="260" t="s">
        <v>840</v>
      </c>
      <c r="G919" s="98"/>
      <c r="H919" s="98">
        <v>100000</v>
      </c>
      <c r="I919" s="560">
        <v>100000</v>
      </c>
      <c r="J919" s="444">
        <v>800000</v>
      </c>
      <c r="K919" s="312"/>
    </row>
    <row r="920" spans="1:11" s="39" customFormat="1" ht="13.8" x14ac:dyDescent="0.25">
      <c r="A920"/>
      <c r="B920" s="101"/>
      <c r="C920" s="237"/>
      <c r="D920"/>
      <c r="E920" s="82" t="s">
        <v>1758</v>
      </c>
      <c r="F920" s="606"/>
      <c r="G920" s="99">
        <f>SUM(J921)</f>
        <v>1300000</v>
      </c>
      <c r="H920" s="99"/>
      <c r="I920" s="561"/>
      <c r="J920" s="527"/>
      <c r="K920" s="312"/>
    </row>
    <row r="921" spans="1:11" x14ac:dyDescent="0.25">
      <c r="A921" s="318" t="s">
        <v>837</v>
      </c>
      <c r="B921" s="602">
        <v>5901</v>
      </c>
      <c r="C921" s="311">
        <v>1</v>
      </c>
      <c r="D921" s="322" t="s">
        <v>1856</v>
      </c>
      <c r="E921" s="41" t="s">
        <v>1805</v>
      </c>
      <c r="F921" s="230" t="s">
        <v>1401</v>
      </c>
      <c r="G921" s="98"/>
      <c r="H921" s="98">
        <v>1000000</v>
      </c>
      <c r="I921" s="560">
        <v>1000000</v>
      </c>
      <c r="J921" s="444">
        <v>1300000</v>
      </c>
    </row>
    <row r="922" spans="1:11" s="39" customFormat="1" ht="13.8" x14ac:dyDescent="0.25">
      <c r="A922" s="2"/>
      <c r="B922" s="7"/>
      <c r="C922" s="240"/>
      <c r="D922" s="2"/>
      <c r="E922" s="82" t="s">
        <v>1784</v>
      </c>
      <c r="F922" s="606"/>
      <c r="G922" s="99">
        <f>SUM(J923)</f>
        <v>1700000</v>
      </c>
      <c r="H922" s="99"/>
      <c r="I922" s="561"/>
      <c r="J922" s="527"/>
      <c r="K922" s="312"/>
    </row>
    <row r="923" spans="1:11" s="39" customFormat="1" x14ac:dyDescent="0.25">
      <c r="A923" s="318" t="s">
        <v>837</v>
      </c>
      <c r="B923" s="602">
        <v>5901</v>
      </c>
      <c r="C923" s="311">
        <v>1</v>
      </c>
      <c r="D923" s="322" t="s">
        <v>1857</v>
      </c>
      <c r="E923" s="41" t="s">
        <v>1806</v>
      </c>
      <c r="F923" s="230" t="s">
        <v>1220</v>
      </c>
      <c r="G923" s="98"/>
      <c r="H923" s="98">
        <v>1000000</v>
      </c>
      <c r="I923" s="560">
        <v>910000</v>
      </c>
      <c r="J923" s="444">
        <v>1700000</v>
      </c>
      <c r="K923" s="312"/>
    </row>
    <row r="924" spans="1:11" s="39" customFormat="1" ht="13.8" x14ac:dyDescent="0.25">
      <c r="A924"/>
      <c r="B924" s="101"/>
      <c r="C924" s="237"/>
      <c r="D924"/>
      <c r="E924" s="82" t="s">
        <v>19</v>
      </c>
      <c r="F924" s="606"/>
      <c r="G924" s="99">
        <f>SUM(J925)</f>
        <v>11000000</v>
      </c>
      <c r="H924" s="99"/>
      <c r="I924" s="561"/>
      <c r="J924" s="527"/>
      <c r="K924" s="312"/>
    </row>
    <row r="925" spans="1:11" s="39" customFormat="1" x14ac:dyDescent="0.25">
      <c r="A925" s="318" t="s">
        <v>837</v>
      </c>
      <c r="B925" s="602">
        <v>5901</v>
      </c>
      <c r="C925" s="311">
        <v>1</v>
      </c>
      <c r="D925" s="322" t="s">
        <v>1858</v>
      </c>
      <c r="E925" s="41" t="s">
        <v>1807</v>
      </c>
      <c r="F925" s="318" t="s">
        <v>1220</v>
      </c>
      <c r="G925" s="98"/>
      <c r="H925" s="98">
        <v>10000000</v>
      </c>
      <c r="I925" s="560">
        <v>10000000</v>
      </c>
      <c r="J925" s="444">
        <v>11000000</v>
      </c>
      <c r="K925" s="312"/>
    </row>
    <row r="926" spans="1:11" s="2" customFormat="1" ht="15" x14ac:dyDescent="0.25">
      <c r="A926" s="73"/>
      <c r="B926" s="605"/>
      <c r="C926" s="243"/>
      <c r="D926" s="73"/>
      <c r="E926" s="82" t="s">
        <v>1592</v>
      </c>
      <c r="F926" s="606"/>
      <c r="G926" s="99">
        <f>SUM(J927)</f>
        <v>0</v>
      </c>
      <c r="H926" s="99"/>
      <c r="I926" s="561"/>
      <c r="J926" s="527"/>
      <c r="K926" s="316"/>
    </row>
    <row r="927" spans="1:11" s="2" customFormat="1" x14ac:dyDescent="0.25">
      <c r="A927" s="318" t="s">
        <v>837</v>
      </c>
      <c r="B927" s="602">
        <v>5901</v>
      </c>
      <c r="C927" s="311">
        <v>1</v>
      </c>
      <c r="D927" s="322" t="s">
        <v>1859</v>
      </c>
      <c r="E927" s="41" t="s">
        <v>1808</v>
      </c>
      <c r="F927" s="318" t="s">
        <v>1081</v>
      </c>
      <c r="G927" s="98"/>
      <c r="H927" s="98">
        <v>0</v>
      </c>
      <c r="I927" s="560">
        <v>0</v>
      </c>
      <c r="J927" s="444">
        <v>0</v>
      </c>
      <c r="K927" s="316"/>
    </row>
    <row r="928" spans="1:11" s="2" customFormat="1" x14ac:dyDescent="0.25">
      <c r="A928"/>
      <c r="B928" s="101"/>
      <c r="C928" s="237"/>
      <c r="D928"/>
      <c r="E928" s="1"/>
      <c r="F928" s="1"/>
      <c r="G928" s="1"/>
      <c r="H928" s="1"/>
      <c r="I928" s="1"/>
      <c r="J928" s="488"/>
      <c r="K928" s="316"/>
    </row>
    <row r="929" spans="1:11" s="40" customFormat="1" x14ac:dyDescent="0.25">
      <c r="A929"/>
      <c r="B929" s="101"/>
      <c r="C929" s="237"/>
      <c r="D929"/>
      <c r="E929" s="1"/>
      <c r="F929" s="1"/>
      <c r="G929" s="1"/>
      <c r="H929" s="1"/>
      <c r="I929" s="1"/>
      <c r="J929" s="488"/>
      <c r="K929" s="316"/>
    </row>
    <row r="930" spans="1:11" s="40" customFormat="1" ht="14.4" x14ac:dyDescent="0.25">
      <c r="A930" s="489"/>
      <c r="B930" s="101"/>
      <c r="C930" s="237"/>
      <c r="D930"/>
      <c r="E930" s="1"/>
      <c r="F930" s="1"/>
      <c r="G930" s="1"/>
      <c r="H930" s="1"/>
      <c r="I930" s="1"/>
      <c r="J930" s="488"/>
      <c r="K930" s="316"/>
    </row>
    <row r="931" spans="1:11" s="2" customFormat="1" x14ac:dyDescent="0.25">
      <c r="A931"/>
      <c r="B931" s="101"/>
      <c r="C931" s="39"/>
      <c r="D931"/>
      <c r="E931" s="1"/>
      <c r="F931" s="1"/>
      <c r="G931" s="1"/>
      <c r="H931" s="1"/>
      <c r="I931" s="1"/>
      <c r="J931" s="488"/>
      <c r="K931" s="316"/>
    </row>
    <row r="932" spans="1:11" s="2" customFormat="1" x14ac:dyDescent="0.25">
      <c r="A932"/>
      <c r="B932" s="101"/>
      <c r="C932" s="39"/>
      <c r="D932"/>
      <c r="E932" s="1"/>
      <c r="F932" s="1"/>
      <c r="G932" s="1"/>
      <c r="H932" s="1"/>
      <c r="I932" s="1"/>
      <c r="J932" s="488"/>
      <c r="K932" s="316"/>
    </row>
    <row r="933" spans="1:11" s="2" customFormat="1" x14ac:dyDescent="0.25">
      <c r="A933"/>
      <c r="B933" s="101"/>
      <c r="C933" s="39"/>
      <c r="D933"/>
      <c r="E933" s="1"/>
      <c r="F933" s="1"/>
      <c r="G933" s="1"/>
      <c r="H933" s="1"/>
      <c r="I933" s="1"/>
      <c r="J933" s="488"/>
      <c r="K933" s="316"/>
    </row>
    <row r="934" spans="1:11" s="2" customFormat="1" x14ac:dyDescent="0.25">
      <c r="A934"/>
      <c r="B934" s="101"/>
      <c r="C934" s="39"/>
      <c r="D934"/>
      <c r="E934" s="1"/>
      <c r="F934" s="1"/>
      <c r="G934" s="1"/>
      <c r="H934" s="1"/>
      <c r="I934" s="1"/>
      <c r="J934" s="488"/>
      <c r="K934" s="316"/>
    </row>
    <row r="935" spans="1:11" s="4" customFormat="1" x14ac:dyDescent="0.25">
      <c r="A935"/>
      <c r="B935" s="101"/>
      <c r="C935" s="39"/>
      <c r="D935"/>
      <c r="E935" s="1"/>
      <c r="F935" s="1"/>
      <c r="G935" s="1"/>
      <c r="H935" s="1"/>
      <c r="I935" s="1"/>
      <c r="J935" s="488"/>
      <c r="K935" s="501"/>
    </row>
    <row r="936" spans="1:11" s="4" customFormat="1" x14ac:dyDescent="0.25">
      <c r="A936"/>
      <c r="B936" s="101"/>
      <c r="C936" s="39"/>
      <c r="D936"/>
      <c r="E936" s="1"/>
      <c r="F936" s="1"/>
      <c r="G936" s="1"/>
      <c r="H936" s="1"/>
      <c r="I936" s="1"/>
      <c r="J936" s="488"/>
      <c r="K936" s="501"/>
    </row>
    <row r="937" spans="1:11" s="4" customFormat="1" x14ac:dyDescent="0.25">
      <c r="A937"/>
      <c r="B937" s="101"/>
      <c r="C937" s="39"/>
      <c r="D937"/>
      <c r="E937" s="1"/>
      <c r="F937" s="1"/>
      <c r="G937" s="1"/>
      <c r="H937" s="1"/>
      <c r="I937" s="1"/>
      <c r="J937" s="488"/>
      <c r="K937" s="501"/>
    </row>
    <row r="938" spans="1:11" s="4" customFormat="1" x14ac:dyDescent="0.25">
      <c r="A938"/>
      <c r="B938" s="101"/>
      <c r="C938" s="39"/>
      <c r="D938"/>
      <c r="E938" s="1"/>
      <c r="F938" s="1"/>
      <c r="G938" s="1"/>
      <c r="H938" s="1"/>
      <c r="I938" s="1"/>
      <c r="J938" s="488"/>
      <c r="K938" s="501"/>
    </row>
    <row r="939" spans="1:11" s="39" customFormat="1" x14ac:dyDescent="0.25">
      <c r="A939"/>
      <c r="B939" s="101"/>
      <c r="D939"/>
      <c r="E939" s="1"/>
      <c r="F939" s="1"/>
      <c r="G939" s="1"/>
      <c r="H939" s="1"/>
      <c r="I939" s="1"/>
      <c r="J939" s="488"/>
      <c r="K939" s="312"/>
    </row>
    <row r="940" spans="1:11" s="39" customFormat="1" x14ac:dyDescent="0.25">
      <c r="A940"/>
      <c r="B940" s="101"/>
      <c r="D940"/>
      <c r="E940" s="1"/>
      <c r="F940" s="1"/>
      <c r="G940" s="1"/>
      <c r="H940" s="1"/>
      <c r="I940" s="1"/>
      <c r="J940" s="488"/>
      <c r="K940" s="312"/>
    </row>
    <row r="941" spans="1:11" s="39" customFormat="1" x14ac:dyDescent="0.25">
      <c r="A941"/>
      <c r="B941" s="101"/>
      <c r="D941"/>
      <c r="E941" s="1"/>
      <c r="F941" s="1"/>
      <c r="G941" s="1"/>
      <c r="H941" s="1"/>
      <c r="I941" s="1"/>
      <c r="J941" s="488"/>
      <c r="K941" s="312"/>
    </row>
    <row r="942" spans="1:11" s="4" customFormat="1" x14ac:dyDescent="0.25">
      <c r="A942"/>
      <c r="B942" s="101"/>
      <c r="C942" s="39"/>
      <c r="D942"/>
      <c r="E942" s="1"/>
      <c r="F942" s="1"/>
      <c r="G942" s="1"/>
      <c r="H942" s="1"/>
      <c r="I942" s="1"/>
      <c r="J942" s="488"/>
      <c r="K942" s="501"/>
    </row>
    <row r="943" spans="1:11" s="4" customFormat="1" x14ac:dyDescent="0.25">
      <c r="A943"/>
      <c r="B943" s="101"/>
      <c r="C943" s="39"/>
      <c r="D943"/>
      <c r="E943" s="1"/>
      <c r="F943" s="1"/>
      <c r="G943" s="1"/>
      <c r="H943" s="1"/>
      <c r="I943" s="1"/>
      <c r="J943" s="488"/>
      <c r="K943" s="501"/>
    </row>
    <row r="944" spans="1:11" s="4" customFormat="1" x14ac:dyDescent="0.25">
      <c r="A944"/>
      <c r="B944" s="101"/>
      <c r="C944" s="39"/>
      <c r="D944"/>
      <c r="E944" s="1"/>
      <c r="F944" s="1"/>
      <c r="G944" s="1"/>
      <c r="H944" s="1"/>
      <c r="I944" s="1"/>
      <c r="J944" s="488"/>
      <c r="K944" s="501"/>
    </row>
    <row r="945" spans="1:11" s="4" customFormat="1" x14ac:dyDescent="0.25">
      <c r="A945"/>
      <c r="B945" s="101"/>
      <c r="C945" s="39"/>
      <c r="D945"/>
      <c r="E945" s="1"/>
      <c r="F945" s="1"/>
      <c r="G945" s="1"/>
      <c r="H945" s="1"/>
      <c r="I945" s="1"/>
      <c r="J945" s="488"/>
      <c r="K945" s="501"/>
    </row>
    <row r="946" spans="1:11" s="4" customFormat="1" x14ac:dyDescent="0.25">
      <c r="A946"/>
      <c r="B946" s="101"/>
      <c r="C946" s="39"/>
      <c r="D946"/>
      <c r="E946" s="1"/>
      <c r="F946" s="1"/>
      <c r="G946" s="1"/>
      <c r="H946" s="1"/>
      <c r="I946" s="1"/>
      <c r="J946" s="488"/>
      <c r="K946" s="501"/>
    </row>
    <row r="947" spans="1:11" s="4" customFormat="1" x14ac:dyDescent="0.25">
      <c r="A947"/>
      <c r="B947" s="101"/>
      <c r="C947" s="39"/>
      <c r="D947"/>
      <c r="E947" s="1"/>
      <c r="F947" s="1"/>
      <c r="G947" s="1"/>
      <c r="H947" s="1"/>
      <c r="I947" s="1"/>
      <c r="J947" s="488"/>
      <c r="K947" s="501"/>
    </row>
    <row r="948" spans="1:11" s="2" customFormat="1" x14ac:dyDescent="0.25">
      <c r="A948"/>
      <c r="B948" s="101"/>
      <c r="C948" s="39"/>
      <c r="D948"/>
      <c r="E948" s="1"/>
      <c r="F948" s="1"/>
      <c r="G948" s="1"/>
      <c r="H948" s="1"/>
      <c r="I948" s="1"/>
      <c r="J948" s="488"/>
      <c r="K948" s="316"/>
    </row>
    <row r="949" spans="1:11" s="2" customFormat="1" x14ac:dyDescent="0.25">
      <c r="A949"/>
      <c r="B949" s="101"/>
      <c r="C949" s="39"/>
      <c r="D949"/>
      <c r="E949" s="1"/>
      <c r="F949" s="1"/>
      <c r="G949" s="1"/>
      <c r="H949" s="1"/>
      <c r="I949" s="1"/>
      <c r="J949" s="488"/>
      <c r="K949" s="316"/>
    </row>
    <row r="950" spans="1:11" s="2" customFormat="1" x14ac:dyDescent="0.25">
      <c r="A950"/>
      <c r="B950" s="101"/>
      <c r="C950" s="39"/>
      <c r="D950"/>
      <c r="E950" s="1"/>
      <c r="F950" s="1"/>
      <c r="G950" s="1"/>
      <c r="H950" s="1"/>
      <c r="I950" s="1"/>
      <c r="J950" s="488"/>
      <c r="K950" s="316"/>
    </row>
    <row r="951" spans="1:11" s="2" customFormat="1" x14ac:dyDescent="0.25">
      <c r="A951"/>
      <c r="B951" s="101"/>
      <c r="C951" s="39"/>
      <c r="D951"/>
      <c r="E951" s="1"/>
      <c r="F951" s="1"/>
      <c r="G951" s="1"/>
      <c r="H951" s="1"/>
      <c r="I951" s="1"/>
      <c r="J951" s="488"/>
      <c r="K951" s="316"/>
    </row>
    <row r="952" spans="1:11" s="4" customFormat="1" x14ac:dyDescent="0.25">
      <c r="A952"/>
      <c r="B952" s="101"/>
      <c r="C952" s="39"/>
      <c r="D952"/>
      <c r="E952" s="1"/>
      <c r="F952" s="1"/>
      <c r="G952" s="1"/>
      <c r="H952" s="1"/>
      <c r="I952" s="1"/>
      <c r="J952" s="488"/>
      <c r="K952" s="501"/>
    </row>
    <row r="953" spans="1:11" s="4" customFormat="1" ht="12.6" customHeight="1" x14ac:dyDescent="0.25">
      <c r="A953"/>
      <c r="B953" s="101"/>
      <c r="C953" s="39"/>
      <c r="D953"/>
      <c r="E953" s="1"/>
      <c r="F953" s="1"/>
      <c r="G953" s="1"/>
      <c r="H953" s="1"/>
      <c r="I953" s="1"/>
      <c r="J953" s="488"/>
      <c r="K953" s="501"/>
    </row>
    <row r="954" spans="1:11" s="4" customFormat="1" x14ac:dyDescent="0.25">
      <c r="A954"/>
      <c r="B954" s="101"/>
      <c r="C954" s="39"/>
      <c r="D954"/>
      <c r="E954" s="1"/>
      <c r="F954" s="1"/>
      <c r="G954" s="1"/>
      <c r="H954" s="1"/>
      <c r="I954" s="1"/>
      <c r="J954" s="488"/>
      <c r="K954" s="501"/>
    </row>
    <row r="955" spans="1:11" s="4" customFormat="1" x14ac:dyDescent="0.25">
      <c r="A955"/>
      <c r="B955" s="101"/>
      <c r="C955" s="39"/>
      <c r="D955"/>
      <c r="E955" s="1"/>
      <c r="F955" s="1"/>
      <c r="G955" s="1"/>
      <c r="H955" s="1"/>
      <c r="I955" s="1"/>
      <c r="J955" s="488"/>
      <c r="K955" s="501"/>
    </row>
    <row r="956" spans="1:11" s="4" customFormat="1" x14ac:dyDescent="0.25">
      <c r="A956"/>
      <c r="B956" s="101"/>
      <c r="C956" s="39"/>
      <c r="D956"/>
      <c r="E956" s="1"/>
      <c r="F956" s="1"/>
      <c r="G956" s="1"/>
      <c r="H956" s="1"/>
      <c r="I956" s="1"/>
      <c r="J956" s="488"/>
      <c r="K956" s="501"/>
    </row>
    <row r="957" spans="1:11" s="4" customFormat="1" x14ac:dyDescent="0.25">
      <c r="A957"/>
      <c r="B957" s="101"/>
      <c r="C957" s="39"/>
      <c r="D957"/>
      <c r="E957" s="1"/>
      <c r="F957" s="1"/>
      <c r="G957" s="1"/>
      <c r="H957" s="1"/>
      <c r="I957" s="1"/>
      <c r="J957" s="488"/>
      <c r="K957" s="501"/>
    </row>
    <row r="958" spans="1:11" s="4" customFormat="1" x14ac:dyDescent="0.25">
      <c r="A958"/>
      <c r="B958" s="101"/>
      <c r="C958" s="39"/>
      <c r="D958"/>
      <c r="E958" s="1"/>
      <c r="F958" s="1"/>
      <c r="G958" s="1"/>
      <c r="H958" s="1"/>
      <c r="I958" s="1"/>
      <c r="J958" s="488"/>
      <c r="K958" s="501"/>
    </row>
    <row r="959" spans="1:11" s="4" customFormat="1" x14ac:dyDescent="0.25">
      <c r="A959"/>
      <c r="B959" s="101"/>
      <c r="C959" s="39"/>
      <c r="D959"/>
      <c r="E959" s="1"/>
      <c r="F959" s="1"/>
      <c r="G959" s="1"/>
      <c r="H959" s="1"/>
      <c r="I959" s="1"/>
      <c r="J959" s="488"/>
      <c r="K959" s="501"/>
    </row>
    <row r="960" spans="1:11" s="4" customFormat="1" x14ac:dyDescent="0.25">
      <c r="A960"/>
      <c r="B960" s="101"/>
      <c r="C960" s="39"/>
      <c r="D960"/>
      <c r="E960" s="1"/>
      <c r="F960" s="1"/>
      <c r="G960" s="1"/>
      <c r="H960" s="1"/>
      <c r="I960" s="1"/>
      <c r="J960" s="488"/>
      <c r="K960" s="501"/>
    </row>
    <row r="961" spans="1:11" s="4" customFormat="1" x14ac:dyDescent="0.25">
      <c r="A961"/>
      <c r="B961" s="101"/>
      <c r="C961" s="39"/>
      <c r="D961"/>
      <c r="E961" s="1"/>
      <c r="F961" s="1"/>
      <c r="G961" s="1"/>
      <c r="H961" s="1"/>
      <c r="I961" s="1"/>
      <c r="J961" s="488"/>
      <c r="K961" s="501"/>
    </row>
    <row r="962" spans="1:11" s="4" customFormat="1" x14ac:dyDescent="0.25">
      <c r="A962"/>
      <c r="B962" s="101"/>
      <c r="C962" s="39"/>
      <c r="D962"/>
      <c r="E962" s="1"/>
      <c r="F962" s="1"/>
      <c r="G962" s="1"/>
      <c r="H962" s="1"/>
      <c r="I962" s="1"/>
      <c r="J962" s="488"/>
      <c r="K962" s="501"/>
    </row>
    <row r="963" spans="1:11" s="4" customFormat="1" x14ac:dyDescent="0.25">
      <c r="A963"/>
      <c r="B963" s="101"/>
      <c r="C963" s="39"/>
      <c r="D963"/>
      <c r="E963" s="1"/>
      <c r="F963" s="1"/>
      <c r="G963" s="1"/>
      <c r="H963" s="1"/>
      <c r="I963" s="1"/>
      <c r="J963" s="488"/>
      <c r="K963" s="501"/>
    </row>
    <row r="964" spans="1:11" s="4" customFormat="1" x14ac:dyDescent="0.25">
      <c r="A964"/>
      <c r="B964" s="101"/>
      <c r="C964" s="39"/>
      <c r="D964"/>
      <c r="E964" s="1"/>
      <c r="F964" s="1"/>
      <c r="G964" s="1"/>
      <c r="H964" s="1"/>
      <c r="I964" s="1"/>
      <c r="J964" s="488"/>
      <c r="K964" s="501"/>
    </row>
    <row r="965" spans="1:11" s="4" customFormat="1" x14ac:dyDescent="0.25">
      <c r="A965"/>
      <c r="B965" s="101"/>
      <c r="C965" s="39"/>
      <c r="D965"/>
      <c r="E965" s="1"/>
      <c r="F965" s="1"/>
      <c r="G965" s="1"/>
      <c r="H965" s="1"/>
      <c r="I965" s="1"/>
      <c r="J965" s="488"/>
      <c r="K965" s="501"/>
    </row>
    <row r="966" spans="1:11" s="4" customFormat="1" x14ac:dyDescent="0.25">
      <c r="A966"/>
      <c r="B966" s="101"/>
      <c r="C966" s="39"/>
      <c r="D966"/>
      <c r="E966" s="1"/>
      <c r="F966" s="1"/>
      <c r="G966" s="1"/>
      <c r="H966" s="1"/>
      <c r="I966" s="1"/>
      <c r="J966" s="488"/>
      <c r="K966" s="501"/>
    </row>
    <row r="967" spans="1:11" s="4" customFormat="1" x14ac:dyDescent="0.25">
      <c r="A967"/>
      <c r="B967" s="101"/>
      <c r="C967" s="39"/>
      <c r="D967"/>
      <c r="E967" s="1"/>
      <c r="F967" s="1"/>
      <c r="G967" s="1"/>
      <c r="H967" s="1"/>
      <c r="I967" s="1"/>
      <c r="J967" s="488"/>
      <c r="K967" s="501"/>
    </row>
    <row r="968" spans="1:11" s="4" customFormat="1" x14ac:dyDescent="0.25">
      <c r="A968"/>
      <c r="B968" s="101"/>
      <c r="C968" s="39"/>
      <c r="D968"/>
      <c r="E968" s="1"/>
      <c r="F968" s="1"/>
      <c r="G968" s="1"/>
      <c r="H968" s="1"/>
      <c r="I968" s="1"/>
      <c r="J968" s="488"/>
      <c r="K968" s="501"/>
    </row>
    <row r="969" spans="1:11" s="4" customFormat="1" x14ac:dyDescent="0.25">
      <c r="A969"/>
      <c r="B969" s="101"/>
      <c r="C969" s="39"/>
      <c r="D969"/>
      <c r="E969" s="1"/>
      <c r="F969" s="1"/>
      <c r="G969" s="1"/>
      <c r="H969" s="1"/>
      <c r="I969" s="1"/>
      <c r="J969" s="488"/>
      <c r="K969" s="501"/>
    </row>
    <row r="970" spans="1:11" s="2" customFormat="1" x14ac:dyDescent="0.25">
      <c r="A970"/>
      <c r="B970" s="101"/>
      <c r="C970" s="39"/>
      <c r="D970"/>
      <c r="E970" s="1"/>
      <c r="F970" s="1"/>
      <c r="G970" s="1"/>
      <c r="H970" s="1"/>
      <c r="I970" s="1"/>
      <c r="J970" s="488"/>
      <c r="K970" s="316"/>
    </row>
    <row r="971" spans="1:11" s="4" customFormat="1" x14ac:dyDescent="0.25">
      <c r="A971"/>
      <c r="B971" s="101"/>
      <c r="C971" s="39"/>
      <c r="D971"/>
      <c r="E971" s="1"/>
      <c r="F971" s="1"/>
      <c r="G971" s="1"/>
      <c r="H971" s="1"/>
      <c r="I971" s="1"/>
      <c r="J971" s="488"/>
      <c r="K971" s="501"/>
    </row>
    <row r="972" spans="1:11" s="4" customFormat="1" x14ac:dyDescent="0.25">
      <c r="A972"/>
      <c r="B972" s="101"/>
      <c r="C972" s="39"/>
      <c r="D972"/>
      <c r="E972" s="1"/>
      <c r="F972" s="1"/>
      <c r="G972" s="1"/>
      <c r="H972" s="1"/>
      <c r="I972" s="1"/>
      <c r="J972" s="488"/>
      <c r="K972" s="501"/>
    </row>
    <row r="973" spans="1:11" s="2" customFormat="1" x14ac:dyDescent="0.25">
      <c r="A973"/>
      <c r="B973" s="101"/>
      <c r="C973" s="39"/>
      <c r="D973"/>
      <c r="E973" s="1"/>
      <c r="F973" s="1"/>
      <c r="G973" s="1"/>
      <c r="H973" s="1"/>
      <c r="I973" s="1"/>
      <c r="J973" s="488"/>
      <c r="K973" s="316"/>
    </row>
    <row r="974" spans="1:11" s="2" customFormat="1" x14ac:dyDescent="0.25">
      <c r="A974"/>
      <c r="B974" s="101"/>
      <c r="C974" s="39"/>
      <c r="D974"/>
      <c r="E974" s="1"/>
      <c r="F974" s="1"/>
      <c r="G974" s="1"/>
      <c r="H974" s="1"/>
      <c r="I974" s="1"/>
      <c r="J974" s="488"/>
      <c r="K974" s="316"/>
    </row>
    <row r="975" spans="1:11" s="2" customFormat="1" x14ac:dyDescent="0.25">
      <c r="A975"/>
      <c r="B975" s="101"/>
      <c r="C975" s="39"/>
      <c r="D975"/>
      <c r="E975" s="1"/>
      <c r="F975" s="1"/>
      <c r="G975" s="1"/>
      <c r="H975" s="1"/>
      <c r="I975" s="1"/>
      <c r="J975" s="488"/>
      <c r="K975" s="316"/>
    </row>
    <row r="976" spans="1:11" s="2" customFormat="1" x14ac:dyDescent="0.25">
      <c r="A976"/>
      <c r="B976" s="101"/>
      <c r="C976" s="39"/>
      <c r="D976"/>
      <c r="E976" s="1"/>
      <c r="F976" s="1"/>
      <c r="G976" s="1"/>
      <c r="H976" s="1"/>
      <c r="I976" s="1"/>
      <c r="J976" s="488"/>
      <c r="K976" s="316"/>
    </row>
    <row r="977" spans="1:11" s="4" customFormat="1" x14ac:dyDescent="0.25">
      <c r="A977"/>
      <c r="B977" s="101"/>
      <c r="C977" s="39"/>
      <c r="D977"/>
      <c r="E977" s="1"/>
      <c r="F977" s="1"/>
      <c r="G977" s="1"/>
      <c r="H977" s="1"/>
      <c r="I977" s="1"/>
      <c r="J977" s="488"/>
      <c r="K977" s="501"/>
    </row>
    <row r="978" spans="1:11" s="4" customFormat="1" x14ac:dyDescent="0.25">
      <c r="A978"/>
      <c r="B978" s="101"/>
      <c r="C978" s="39"/>
      <c r="D978"/>
      <c r="E978" s="1"/>
      <c r="F978" s="1"/>
      <c r="G978" s="1"/>
      <c r="H978" s="1"/>
      <c r="I978" s="1"/>
      <c r="J978" s="488"/>
      <c r="K978" s="501"/>
    </row>
    <row r="979" spans="1:11" s="4" customFormat="1" x14ac:dyDescent="0.25">
      <c r="A979"/>
      <c r="B979" s="101"/>
      <c r="C979" s="39"/>
      <c r="D979"/>
      <c r="E979" s="1"/>
      <c r="F979" s="1"/>
      <c r="G979" s="1"/>
      <c r="H979" s="1"/>
      <c r="I979" s="1"/>
      <c r="J979" s="488"/>
      <c r="K979" s="501"/>
    </row>
    <row r="980" spans="1:11" s="4" customFormat="1" x14ac:dyDescent="0.25">
      <c r="A980"/>
      <c r="B980" s="101"/>
      <c r="C980" s="39"/>
      <c r="D980"/>
      <c r="E980" s="1"/>
      <c r="F980" s="1"/>
      <c r="G980" s="1"/>
      <c r="H980" s="1"/>
      <c r="I980" s="1"/>
      <c r="J980" s="488"/>
      <c r="K980" s="501"/>
    </row>
    <row r="981" spans="1:11" s="4" customFormat="1" x14ac:dyDescent="0.25">
      <c r="A981"/>
      <c r="B981" s="101"/>
      <c r="C981" s="39"/>
      <c r="D981"/>
      <c r="E981" s="1"/>
      <c r="F981" s="1"/>
      <c r="G981" s="1"/>
      <c r="H981" s="1"/>
      <c r="I981" s="1"/>
      <c r="J981" s="488"/>
      <c r="K981" s="501"/>
    </row>
    <row r="982" spans="1:11" s="4" customFormat="1" x14ac:dyDescent="0.25">
      <c r="A982"/>
      <c r="B982" s="101"/>
      <c r="C982" s="39"/>
      <c r="D982"/>
      <c r="E982" s="1"/>
      <c r="F982" s="1"/>
      <c r="G982" s="1"/>
      <c r="H982" s="1"/>
      <c r="I982" s="1"/>
      <c r="J982" s="488"/>
      <c r="K982" s="501"/>
    </row>
    <row r="983" spans="1:11" s="74" customFormat="1" ht="15" x14ac:dyDescent="0.25">
      <c r="A983"/>
      <c r="B983" s="101"/>
      <c r="C983" s="39"/>
      <c r="D983"/>
      <c r="E983" s="1"/>
      <c r="F983" s="1"/>
      <c r="G983" s="1"/>
      <c r="H983" s="1"/>
      <c r="I983" s="1"/>
      <c r="J983" s="488"/>
    </row>
    <row r="984" spans="1:11" s="73" customFormat="1" ht="15" x14ac:dyDescent="0.25">
      <c r="A984"/>
      <c r="B984" s="101"/>
      <c r="C984" s="39"/>
      <c r="D984"/>
      <c r="E984" s="1"/>
      <c r="F984" s="1"/>
      <c r="G984" s="1"/>
      <c r="H984" s="1"/>
      <c r="I984" s="1"/>
      <c r="J984" s="488"/>
    </row>
    <row r="985" spans="1:11" s="73" customFormat="1" ht="15" x14ac:dyDescent="0.25">
      <c r="A985"/>
      <c r="B985" s="101"/>
      <c r="C985" s="39"/>
      <c r="D985"/>
      <c r="E985" s="1"/>
      <c r="F985" s="1"/>
      <c r="G985" s="1"/>
      <c r="H985" s="1"/>
      <c r="I985" s="1"/>
      <c r="J985" s="488"/>
    </row>
    <row r="986" spans="1:11" s="73" customFormat="1" ht="15" x14ac:dyDescent="0.25">
      <c r="A986"/>
      <c r="B986" s="101"/>
      <c r="C986" s="39"/>
      <c r="D986"/>
      <c r="E986" s="1"/>
      <c r="F986" s="1"/>
      <c r="G986" s="1"/>
      <c r="H986" s="1"/>
      <c r="I986" s="1"/>
      <c r="J986" s="488"/>
    </row>
  </sheetData>
  <sortState ref="A19:R40">
    <sortCondition ref="B19:B40"/>
  </sortState>
  <mergeCells count="1">
    <mergeCell ref="A373:D373"/>
  </mergeCells>
  <pageMargins left="0.25" right="0.25" top="0.75" bottom="0.75" header="0.3" footer="0.3"/>
  <pageSetup paperSize="9" scale="80" orientation="landscape" r:id="rId1"/>
  <headerFooter>
    <oddHeader>&amp;RPříloha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N513"/>
  <sheetViews>
    <sheetView zoomScale="115" zoomScaleNormal="115" workbookViewId="0">
      <pane ySplit="1" topLeftCell="A224" activePane="bottomLeft" state="frozen"/>
      <selection pane="bottomLeft"/>
    </sheetView>
  </sheetViews>
  <sheetFormatPr defaultRowHeight="13.2" x14ac:dyDescent="0.25"/>
  <cols>
    <col min="1" max="1" width="6.33203125" bestFit="1" customWidth="1"/>
    <col min="2" max="2" width="4.6640625" bestFit="1" customWidth="1"/>
    <col min="3" max="3" width="4.6640625" style="39" bestFit="1" customWidth="1"/>
    <col min="4" max="4" width="11.88671875" customWidth="1"/>
    <col min="5" max="5" width="57.5546875" customWidth="1"/>
    <col min="6" max="6" width="14.33203125" bestFit="1" customWidth="1"/>
    <col min="7" max="8" width="11.33203125" bestFit="1" customWidth="1"/>
    <col min="9" max="9" width="10.44140625" style="40" customWidth="1"/>
    <col min="10" max="11" width="11.6640625" bestFit="1" customWidth="1"/>
    <col min="12" max="12" width="11.44140625" bestFit="1" customWidth="1"/>
    <col min="13" max="14" width="10.33203125" bestFit="1" customWidth="1"/>
  </cols>
  <sheetData>
    <row r="1" spans="1:14" s="53" customFormat="1" ht="39.6" x14ac:dyDescent="0.3">
      <c r="A1" s="450"/>
      <c r="B1" s="450"/>
      <c r="C1" s="450"/>
      <c r="D1" s="451"/>
      <c r="E1" s="452" t="s">
        <v>1372</v>
      </c>
      <c r="F1" s="453">
        <f>SUM(G2+G123+G214+G217+G220+G224+G227+G230+G233+G235)</f>
        <v>310811607</v>
      </c>
      <c r="G1" s="610" t="s">
        <v>8</v>
      </c>
      <c r="H1" s="671" t="s">
        <v>566</v>
      </c>
      <c r="I1" s="183" t="s">
        <v>567</v>
      </c>
      <c r="J1" s="668" t="s">
        <v>565</v>
      </c>
    </row>
    <row r="2" spans="1:14" ht="17.399999999999999" x14ac:dyDescent="0.25">
      <c r="A2" s="396"/>
      <c r="B2" s="396"/>
      <c r="C2" s="396"/>
      <c r="D2" s="396"/>
      <c r="E2" s="392" t="s">
        <v>1697</v>
      </c>
      <c r="F2" s="393"/>
      <c r="G2" s="672">
        <f>SUM(G3+G7+G11+G15+G19+G23+G27+G31+G35+G39+G43+G47+G51+G55+G59+G63+G67+G71+G75+G79+G83+G87+G91+G94+G98+G102+G106+G110+G114+G118)</f>
        <v>28234456</v>
      </c>
      <c r="H2" s="673"/>
      <c r="I2" s="86"/>
      <c r="J2" s="674"/>
      <c r="K2" s="171"/>
    </row>
    <row r="3" spans="1:14" ht="13.8" x14ac:dyDescent="0.25">
      <c r="A3" s="381" t="s">
        <v>562</v>
      </c>
      <c r="B3" s="381" t="s">
        <v>563</v>
      </c>
      <c r="C3" s="381" t="s">
        <v>436</v>
      </c>
      <c r="D3" s="381" t="s">
        <v>27</v>
      </c>
      <c r="E3" s="167" t="s">
        <v>532</v>
      </c>
      <c r="F3" s="670"/>
      <c r="G3" s="389">
        <f>SUM(J4:J6)</f>
        <v>1263789</v>
      </c>
      <c r="H3" s="170"/>
      <c r="I3" s="31"/>
      <c r="J3" s="38"/>
      <c r="L3" s="171"/>
    </row>
    <row r="4" spans="1:14" x14ac:dyDescent="0.25">
      <c r="A4" s="377" t="s">
        <v>1088</v>
      </c>
      <c r="B4" s="154">
        <v>5331</v>
      </c>
      <c r="C4" s="675">
        <v>100</v>
      </c>
      <c r="D4" s="380" t="s">
        <v>1390</v>
      </c>
      <c r="E4" s="154" t="s">
        <v>195</v>
      </c>
      <c r="F4" s="155" t="s">
        <v>1634</v>
      </c>
      <c r="G4" s="388"/>
      <c r="H4" s="413">
        <v>155000</v>
      </c>
      <c r="I4" s="413">
        <v>155000</v>
      </c>
      <c r="J4" s="424">
        <v>198741</v>
      </c>
      <c r="K4" s="171"/>
      <c r="L4" s="171"/>
      <c r="M4" s="171"/>
      <c r="N4" s="171"/>
    </row>
    <row r="5" spans="1:14" x14ac:dyDescent="0.25">
      <c r="A5" s="377" t="s">
        <v>1088</v>
      </c>
      <c r="B5" s="154">
        <v>5331</v>
      </c>
      <c r="C5" s="675">
        <v>100</v>
      </c>
      <c r="D5" s="380" t="s">
        <v>1392</v>
      </c>
      <c r="E5" s="154" t="s">
        <v>196</v>
      </c>
      <c r="F5" s="155" t="s">
        <v>1634</v>
      </c>
      <c r="G5" s="388"/>
      <c r="H5" s="410">
        <v>915000</v>
      </c>
      <c r="I5" s="410">
        <v>915000</v>
      </c>
      <c r="J5" s="424">
        <v>860076</v>
      </c>
      <c r="K5" s="171"/>
      <c r="L5" s="171"/>
      <c r="M5" s="171"/>
      <c r="N5" s="171"/>
    </row>
    <row r="6" spans="1:14" x14ac:dyDescent="0.25">
      <c r="A6" s="377" t="s">
        <v>1088</v>
      </c>
      <c r="B6" s="154">
        <v>5331</v>
      </c>
      <c r="C6" s="675">
        <v>100</v>
      </c>
      <c r="D6" s="380" t="s">
        <v>1393</v>
      </c>
      <c r="E6" s="154" t="s">
        <v>197</v>
      </c>
      <c r="F6" s="155" t="s">
        <v>1634</v>
      </c>
      <c r="G6" s="388"/>
      <c r="H6" s="410">
        <v>200124</v>
      </c>
      <c r="I6" s="410">
        <v>200124</v>
      </c>
      <c r="J6" s="412">
        <v>204972</v>
      </c>
      <c r="L6" s="39"/>
    </row>
    <row r="7" spans="1:14" ht="13.8" x14ac:dyDescent="0.25">
      <c r="A7" s="378"/>
      <c r="B7" s="154"/>
      <c r="C7" s="675"/>
      <c r="D7" s="164"/>
      <c r="E7" s="167" t="s">
        <v>533</v>
      </c>
      <c r="F7" s="168"/>
      <c r="G7" s="387">
        <f>SUM(J8:J10)</f>
        <v>1582733</v>
      </c>
      <c r="H7" s="382"/>
      <c r="I7" s="447"/>
      <c r="J7" s="38"/>
      <c r="L7" s="39"/>
    </row>
    <row r="8" spans="1:14" x14ac:dyDescent="0.25">
      <c r="A8" s="377" t="s">
        <v>1088</v>
      </c>
      <c r="B8" s="154">
        <v>5331</v>
      </c>
      <c r="C8" s="675">
        <v>101</v>
      </c>
      <c r="D8" s="380" t="s">
        <v>1390</v>
      </c>
      <c r="E8" s="154" t="s">
        <v>198</v>
      </c>
      <c r="F8" s="155" t="s">
        <v>1634</v>
      </c>
      <c r="G8" s="388"/>
      <c r="H8" s="410">
        <v>300000</v>
      </c>
      <c r="I8" s="410">
        <v>300000</v>
      </c>
      <c r="J8" s="424">
        <v>232256</v>
      </c>
      <c r="K8" s="171"/>
      <c r="L8" s="171"/>
    </row>
    <row r="9" spans="1:14" x14ac:dyDescent="0.25">
      <c r="A9" s="377" t="s">
        <v>1088</v>
      </c>
      <c r="B9" s="154">
        <v>5331</v>
      </c>
      <c r="C9" s="675">
        <v>101</v>
      </c>
      <c r="D9" s="380" t="s">
        <v>1392</v>
      </c>
      <c r="E9" s="154" t="s">
        <v>199</v>
      </c>
      <c r="F9" s="155" t="s">
        <v>1634</v>
      </c>
      <c r="G9" s="388"/>
      <c r="H9" s="410">
        <v>710000</v>
      </c>
      <c r="I9" s="410">
        <v>710000</v>
      </c>
      <c r="J9" s="424">
        <v>529221</v>
      </c>
      <c r="K9" s="171"/>
      <c r="L9" s="171"/>
    </row>
    <row r="10" spans="1:14" x14ac:dyDescent="0.25">
      <c r="A10" s="377" t="s">
        <v>1088</v>
      </c>
      <c r="B10" s="154">
        <v>5331</v>
      </c>
      <c r="C10" s="675">
        <v>101</v>
      </c>
      <c r="D10" s="380" t="s">
        <v>1393</v>
      </c>
      <c r="E10" s="154" t="s">
        <v>200</v>
      </c>
      <c r="F10" s="155" t="s">
        <v>1634</v>
      </c>
      <c r="G10" s="388"/>
      <c r="H10" s="410">
        <v>821256</v>
      </c>
      <c r="I10" s="410">
        <v>821256</v>
      </c>
      <c r="J10" s="412">
        <v>821256</v>
      </c>
      <c r="L10" s="39"/>
    </row>
    <row r="11" spans="1:14" ht="13.8" x14ac:dyDescent="0.25">
      <c r="A11" s="378"/>
      <c r="B11" s="154"/>
      <c r="C11" s="675"/>
      <c r="D11" s="164"/>
      <c r="E11" s="167" t="s">
        <v>534</v>
      </c>
      <c r="F11" s="168"/>
      <c r="G11" s="387">
        <f>SUM(J12:J14)</f>
        <v>664935</v>
      </c>
      <c r="H11" s="156"/>
      <c r="I11" s="447"/>
      <c r="J11" s="38"/>
      <c r="L11" s="39"/>
    </row>
    <row r="12" spans="1:14" x14ac:dyDescent="0.25">
      <c r="A12" s="377" t="s">
        <v>1088</v>
      </c>
      <c r="B12" s="154">
        <v>5331</v>
      </c>
      <c r="C12" s="675">
        <v>102</v>
      </c>
      <c r="D12" s="380" t="s">
        <v>1390</v>
      </c>
      <c r="E12" s="154" t="s">
        <v>201</v>
      </c>
      <c r="F12" s="155" t="s">
        <v>1634</v>
      </c>
      <c r="G12" s="388"/>
      <c r="H12" s="410">
        <v>145000</v>
      </c>
      <c r="I12" s="410">
        <v>145000</v>
      </c>
      <c r="J12" s="424">
        <v>166846</v>
      </c>
      <c r="K12" s="171"/>
      <c r="L12" s="171"/>
    </row>
    <row r="13" spans="1:14" x14ac:dyDescent="0.25">
      <c r="A13" s="377" t="s">
        <v>1088</v>
      </c>
      <c r="B13" s="154">
        <v>5331</v>
      </c>
      <c r="C13" s="675">
        <v>102</v>
      </c>
      <c r="D13" s="380" t="s">
        <v>1392</v>
      </c>
      <c r="E13" s="154" t="s">
        <v>202</v>
      </c>
      <c r="F13" s="155" t="s">
        <v>1634</v>
      </c>
      <c r="G13" s="388"/>
      <c r="H13" s="410">
        <v>375000</v>
      </c>
      <c r="I13" s="410">
        <v>375000</v>
      </c>
      <c r="J13" s="424">
        <v>370301</v>
      </c>
      <c r="K13" s="171"/>
      <c r="L13" s="171"/>
    </row>
    <row r="14" spans="1:14" x14ac:dyDescent="0.25">
      <c r="A14" s="377" t="s">
        <v>1088</v>
      </c>
      <c r="B14" s="154">
        <v>5331</v>
      </c>
      <c r="C14" s="675">
        <v>102</v>
      </c>
      <c r="D14" s="380" t="s">
        <v>1393</v>
      </c>
      <c r="E14" s="154" t="s">
        <v>203</v>
      </c>
      <c r="F14" s="155" t="s">
        <v>1634</v>
      </c>
      <c r="G14" s="388"/>
      <c r="H14" s="410">
        <v>127788</v>
      </c>
      <c r="I14" s="410">
        <v>127788</v>
      </c>
      <c r="J14" s="412">
        <v>127788</v>
      </c>
      <c r="L14" s="39"/>
    </row>
    <row r="15" spans="1:14" ht="13.8" x14ac:dyDescent="0.25">
      <c r="A15" s="378"/>
      <c r="B15" s="154"/>
      <c r="C15" s="675"/>
      <c r="D15" s="164"/>
      <c r="E15" s="167" t="s">
        <v>1635</v>
      </c>
      <c r="F15" s="168"/>
      <c r="G15" s="387">
        <f>SUM(J16:J18)</f>
        <v>829105</v>
      </c>
      <c r="H15" s="156"/>
      <c r="I15" s="359"/>
      <c r="J15" s="38"/>
      <c r="L15" s="39"/>
    </row>
    <row r="16" spans="1:14" x14ac:dyDescent="0.25">
      <c r="A16" s="377" t="s">
        <v>1088</v>
      </c>
      <c r="B16" s="154">
        <v>5331</v>
      </c>
      <c r="C16" s="675">
        <v>103</v>
      </c>
      <c r="D16" s="380" t="s">
        <v>1390</v>
      </c>
      <c r="E16" s="154" t="s">
        <v>204</v>
      </c>
      <c r="F16" s="155" t="s">
        <v>1634</v>
      </c>
      <c r="G16" s="388"/>
      <c r="H16" s="410">
        <v>100000</v>
      </c>
      <c r="I16" s="410">
        <v>100000</v>
      </c>
      <c r="J16" s="424">
        <v>172588</v>
      </c>
      <c r="K16" s="171"/>
      <c r="L16" s="171"/>
    </row>
    <row r="17" spans="1:12" x14ac:dyDescent="0.25">
      <c r="A17" s="377" t="s">
        <v>1088</v>
      </c>
      <c r="B17" s="154">
        <v>5331</v>
      </c>
      <c r="C17" s="675">
        <v>103</v>
      </c>
      <c r="D17" s="380" t="s">
        <v>1392</v>
      </c>
      <c r="E17" s="154" t="s">
        <v>205</v>
      </c>
      <c r="F17" s="155" t="s">
        <v>1634</v>
      </c>
      <c r="G17" s="388"/>
      <c r="H17" s="410">
        <v>300000</v>
      </c>
      <c r="I17" s="410">
        <v>300000</v>
      </c>
      <c r="J17" s="424">
        <v>272757</v>
      </c>
      <c r="K17" s="171"/>
      <c r="L17" s="171"/>
    </row>
    <row r="18" spans="1:12" x14ac:dyDescent="0.25">
      <c r="A18" s="377" t="s">
        <v>1088</v>
      </c>
      <c r="B18" s="154">
        <v>5331</v>
      </c>
      <c r="C18" s="675">
        <v>103</v>
      </c>
      <c r="D18" s="380" t="s">
        <v>1393</v>
      </c>
      <c r="E18" s="154" t="s">
        <v>206</v>
      </c>
      <c r="F18" s="155" t="s">
        <v>1634</v>
      </c>
      <c r="G18" s="388"/>
      <c r="H18" s="410">
        <v>386163</v>
      </c>
      <c r="I18" s="410">
        <v>386163</v>
      </c>
      <c r="J18" s="412">
        <v>383760</v>
      </c>
      <c r="L18" s="39"/>
    </row>
    <row r="19" spans="1:12" ht="13.8" x14ac:dyDescent="0.25">
      <c r="A19" s="378"/>
      <c r="B19" s="154"/>
      <c r="C19" s="675"/>
      <c r="D19" s="164"/>
      <c r="E19" s="167" t="s">
        <v>1636</v>
      </c>
      <c r="F19" s="384"/>
      <c r="G19" s="387">
        <f>SUM(J20:J22)</f>
        <v>1302160</v>
      </c>
      <c r="H19" s="156"/>
      <c r="I19" s="447"/>
      <c r="J19" s="38"/>
      <c r="L19" s="39"/>
    </row>
    <row r="20" spans="1:12" x14ac:dyDescent="0.25">
      <c r="A20" s="377" t="s">
        <v>1088</v>
      </c>
      <c r="B20" s="154">
        <v>5331</v>
      </c>
      <c r="C20" s="675">
        <v>104</v>
      </c>
      <c r="D20" s="380" t="s">
        <v>1390</v>
      </c>
      <c r="E20" s="154" t="s">
        <v>207</v>
      </c>
      <c r="F20" s="155" t="s">
        <v>1634</v>
      </c>
      <c r="G20" s="388"/>
      <c r="H20" s="410">
        <v>50000</v>
      </c>
      <c r="I20" s="410">
        <v>50000</v>
      </c>
      <c r="J20" s="424">
        <v>69006</v>
      </c>
      <c r="K20" s="171"/>
      <c r="L20" s="171"/>
    </row>
    <row r="21" spans="1:12" x14ac:dyDescent="0.25">
      <c r="A21" s="377" t="s">
        <v>1088</v>
      </c>
      <c r="B21" s="154">
        <v>5331</v>
      </c>
      <c r="C21" s="675">
        <v>104</v>
      </c>
      <c r="D21" s="380" t="s">
        <v>1392</v>
      </c>
      <c r="E21" s="154" t="s">
        <v>208</v>
      </c>
      <c r="F21" s="155" t="s">
        <v>1634</v>
      </c>
      <c r="G21" s="388"/>
      <c r="H21" s="410">
        <v>600000</v>
      </c>
      <c r="I21" s="410">
        <v>600000</v>
      </c>
      <c r="J21" s="424">
        <v>691630</v>
      </c>
      <c r="K21" s="171"/>
      <c r="L21" s="171"/>
    </row>
    <row r="22" spans="1:12" x14ac:dyDescent="0.25">
      <c r="A22" s="377" t="s">
        <v>1088</v>
      </c>
      <c r="B22" s="154">
        <v>5331</v>
      </c>
      <c r="C22" s="675">
        <v>104</v>
      </c>
      <c r="D22" s="380" t="s">
        <v>1393</v>
      </c>
      <c r="E22" s="154" t="s">
        <v>209</v>
      </c>
      <c r="F22" s="155" t="s">
        <v>1634</v>
      </c>
      <c r="G22" s="388"/>
      <c r="H22" s="410">
        <v>541524</v>
      </c>
      <c r="I22" s="410">
        <v>541524</v>
      </c>
      <c r="J22" s="412">
        <v>541524</v>
      </c>
      <c r="L22" s="39"/>
    </row>
    <row r="23" spans="1:12" ht="13.8" x14ac:dyDescent="0.25">
      <c r="A23" s="378"/>
      <c r="B23" s="154"/>
      <c r="C23" s="675"/>
      <c r="D23" s="164"/>
      <c r="E23" s="167" t="s">
        <v>1637</v>
      </c>
      <c r="F23" s="384"/>
      <c r="G23" s="387">
        <f>SUM(J24:J26)</f>
        <v>958506</v>
      </c>
      <c r="H23" s="156"/>
      <c r="I23" s="447"/>
      <c r="J23" s="38"/>
      <c r="L23" s="39"/>
    </row>
    <row r="24" spans="1:12" x14ac:dyDescent="0.25">
      <c r="A24" s="377" t="s">
        <v>1088</v>
      </c>
      <c r="B24" s="154">
        <v>5331</v>
      </c>
      <c r="C24" s="675">
        <v>105</v>
      </c>
      <c r="D24" s="380" t="s">
        <v>1390</v>
      </c>
      <c r="E24" s="154" t="s">
        <v>210</v>
      </c>
      <c r="F24" s="155" t="s">
        <v>1634</v>
      </c>
      <c r="G24" s="388"/>
      <c r="H24" s="410">
        <v>190000</v>
      </c>
      <c r="I24" s="410">
        <v>190000</v>
      </c>
      <c r="J24" s="424">
        <v>311127</v>
      </c>
      <c r="K24" s="171"/>
      <c r="L24" s="171"/>
    </row>
    <row r="25" spans="1:12" s="39" customFormat="1" x14ac:dyDescent="0.25">
      <c r="A25" s="377" t="s">
        <v>1088</v>
      </c>
      <c r="B25" s="154">
        <v>5331</v>
      </c>
      <c r="C25" s="675">
        <v>105</v>
      </c>
      <c r="D25" s="380" t="s">
        <v>1392</v>
      </c>
      <c r="E25" s="154" t="s">
        <v>211</v>
      </c>
      <c r="F25" s="155" t="s">
        <v>1634</v>
      </c>
      <c r="G25" s="388"/>
      <c r="H25" s="410">
        <v>560000</v>
      </c>
      <c r="I25" s="410">
        <v>560000</v>
      </c>
      <c r="J25" s="424">
        <v>587007</v>
      </c>
      <c r="K25" s="171"/>
      <c r="L25" s="171"/>
    </row>
    <row r="26" spans="1:12" s="39" customFormat="1" x14ac:dyDescent="0.25">
      <c r="A26" s="377" t="s">
        <v>1088</v>
      </c>
      <c r="B26" s="154">
        <v>5331</v>
      </c>
      <c r="C26" s="675">
        <v>105</v>
      </c>
      <c r="D26" s="380" t="s">
        <v>1393</v>
      </c>
      <c r="E26" s="154" t="s">
        <v>212</v>
      </c>
      <c r="F26" s="155" t="s">
        <v>1634</v>
      </c>
      <c r="G26" s="388"/>
      <c r="H26" s="410">
        <v>49371</v>
      </c>
      <c r="I26" s="410">
        <v>49371</v>
      </c>
      <c r="J26" s="412">
        <v>60372</v>
      </c>
    </row>
    <row r="27" spans="1:12" s="39" customFormat="1" ht="13.8" x14ac:dyDescent="0.25">
      <c r="A27" s="378"/>
      <c r="B27" s="154"/>
      <c r="C27" s="675"/>
      <c r="D27" s="164"/>
      <c r="E27" s="167" t="s">
        <v>1681</v>
      </c>
      <c r="F27" s="384"/>
      <c r="G27" s="387">
        <f>SUM(J28:J30)</f>
        <v>983888</v>
      </c>
      <c r="H27" s="156"/>
      <c r="I27" s="447"/>
      <c r="J27" s="38"/>
    </row>
    <row r="28" spans="1:12" s="39" customFormat="1" x14ac:dyDescent="0.25">
      <c r="A28" s="377" t="s">
        <v>1088</v>
      </c>
      <c r="B28" s="154">
        <v>5331</v>
      </c>
      <c r="C28" s="675">
        <v>106</v>
      </c>
      <c r="D28" s="380" t="s">
        <v>1390</v>
      </c>
      <c r="E28" s="154" t="s">
        <v>213</v>
      </c>
      <c r="F28" s="155" t="s">
        <v>1634</v>
      </c>
      <c r="G28" s="388"/>
      <c r="H28" s="410">
        <v>140000</v>
      </c>
      <c r="I28" s="410">
        <v>140000</v>
      </c>
      <c r="J28" s="424">
        <v>166094</v>
      </c>
      <c r="K28" s="171"/>
      <c r="L28" s="171"/>
    </row>
    <row r="29" spans="1:12" s="39" customFormat="1" x14ac:dyDescent="0.25">
      <c r="A29" s="377" t="s">
        <v>1088</v>
      </c>
      <c r="B29" s="154">
        <v>5331</v>
      </c>
      <c r="C29" s="675">
        <v>106</v>
      </c>
      <c r="D29" s="380" t="s">
        <v>1392</v>
      </c>
      <c r="E29" s="154" t="s">
        <v>214</v>
      </c>
      <c r="F29" s="155" t="s">
        <v>1634</v>
      </c>
      <c r="G29" s="388"/>
      <c r="H29" s="410">
        <v>550000</v>
      </c>
      <c r="I29" s="410">
        <v>550000</v>
      </c>
      <c r="J29" s="424">
        <v>585318</v>
      </c>
      <c r="K29" s="171"/>
      <c r="L29" s="171"/>
    </row>
    <row r="30" spans="1:12" s="39" customFormat="1" x14ac:dyDescent="0.25">
      <c r="A30" s="377" t="s">
        <v>1088</v>
      </c>
      <c r="B30" s="154">
        <v>5331</v>
      </c>
      <c r="C30" s="675">
        <v>106</v>
      </c>
      <c r="D30" s="380" t="s">
        <v>1393</v>
      </c>
      <c r="E30" s="154" t="s">
        <v>215</v>
      </c>
      <c r="F30" s="155" t="s">
        <v>1634</v>
      </c>
      <c r="G30" s="388"/>
      <c r="H30" s="410">
        <v>232476</v>
      </c>
      <c r="I30" s="410">
        <v>232476</v>
      </c>
      <c r="J30" s="412">
        <v>232476</v>
      </c>
    </row>
    <row r="31" spans="1:12" s="39" customFormat="1" ht="13.8" x14ac:dyDescent="0.25">
      <c r="A31" s="378"/>
      <c r="B31" s="154"/>
      <c r="C31" s="675"/>
      <c r="D31" s="164"/>
      <c r="E31" s="167" t="s">
        <v>1638</v>
      </c>
      <c r="F31" s="384"/>
      <c r="G31" s="387">
        <f>SUM(J32:J34)</f>
        <v>1091786</v>
      </c>
      <c r="H31" s="156"/>
      <c r="I31" s="398"/>
      <c r="J31" s="38"/>
    </row>
    <row r="32" spans="1:12" s="39" customFormat="1" x14ac:dyDescent="0.25">
      <c r="A32" s="377" t="s">
        <v>1088</v>
      </c>
      <c r="B32" s="154">
        <v>5331</v>
      </c>
      <c r="C32" s="675">
        <v>107</v>
      </c>
      <c r="D32" s="380" t="s">
        <v>1390</v>
      </c>
      <c r="E32" s="154" t="s">
        <v>216</v>
      </c>
      <c r="F32" s="155" t="s">
        <v>1634</v>
      </c>
      <c r="G32" s="388"/>
      <c r="H32" s="410">
        <v>110000</v>
      </c>
      <c r="I32" s="410">
        <v>110000</v>
      </c>
      <c r="J32" s="424">
        <v>116392</v>
      </c>
      <c r="K32" s="171"/>
      <c r="L32" s="171"/>
    </row>
    <row r="33" spans="1:12" s="39" customFormat="1" x14ac:dyDescent="0.25">
      <c r="A33" s="377" t="s">
        <v>1088</v>
      </c>
      <c r="B33" s="154">
        <v>5331</v>
      </c>
      <c r="C33" s="675">
        <v>107</v>
      </c>
      <c r="D33" s="380" t="s">
        <v>1392</v>
      </c>
      <c r="E33" s="154" t="s">
        <v>217</v>
      </c>
      <c r="F33" s="155" t="s">
        <v>1634</v>
      </c>
      <c r="G33" s="388"/>
      <c r="H33" s="410">
        <v>455000</v>
      </c>
      <c r="I33" s="410">
        <v>455000</v>
      </c>
      <c r="J33" s="424">
        <v>506737</v>
      </c>
      <c r="K33" s="171"/>
      <c r="L33" s="171"/>
    </row>
    <row r="34" spans="1:12" s="39" customFormat="1" x14ac:dyDescent="0.25">
      <c r="A34" s="377" t="s">
        <v>1088</v>
      </c>
      <c r="B34" s="154">
        <v>5331</v>
      </c>
      <c r="C34" s="675">
        <v>107</v>
      </c>
      <c r="D34" s="380" t="s">
        <v>1393</v>
      </c>
      <c r="E34" s="154" t="s">
        <v>218</v>
      </c>
      <c r="F34" s="155" t="s">
        <v>1634</v>
      </c>
      <c r="G34" s="388"/>
      <c r="H34" s="410">
        <v>481171</v>
      </c>
      <c r="I34" s="410">
        <v>481171</v>
      </c>
      <c r="J34" s="412">
        <v>468657</v>
      </c>
    </row>
    <row r="35" spans="1:12" s="39" customFormat="1" ht="13.8" x14ac:dyDescent="0.25">
      <c r="A35" s="378"/>
      <c r="B35" s="154"/>
      <c r="C35" s="675"/>
      <c r="D35" s="164"/>
      <c r="E35" s="167" t="s">
        <v>1639</v>
      </c>
      <c r="F35" s="384"/>
      <c r="G35" s="387">
        <f>SUM(J36:J38)</f>
        <v>437544</v>
      </c>
      <c r="H35" s="156"/>
      <c r="I35" s="414"/>
      <c r="J35" s="38"/>
    </row>
    <row r="36" spans="1:12" s="39" customFormat="1" x14ac:dyDescent="0.25">
      <c r="A36" s="377" t="s">
        <v>1088</v>
      </c>
      <c r="B36" s="154">
        <v>5331</v>
      </c>
      <c r="C36" s="675">
        <v>108</v>
      </c>
      <c r="D36" s="380" t="s">
        <v>1390</v>
      </c>
      <c r="E36" s="154" t="s">
        <v>219</v>
      </c>
      <c r="F36" s="155" t="s">
        <v>1634</v>
      </c>
      <c r="G36" s="388"/>
      <c r="H36" s="410">
        <v>125000</v>
      </c>
      <c r="I36" s="410">
        <v>125000</v>
      </c>
      <c r="J36" s="424">
        <v>182104</v>
      </c>
      <c r="K36" s="171"/>
      <c r="L36" s="171"/>
    </row>
    <row r="37" spans="1:12" s="39" customFormat="1" x14ac:dyDescent="0.25">
      <c r="A37" s="377" t="s">
        <v>1088</v>
      </c>
      <c r="B37" s="154">
        <v>5331</v>
      </c>
      <c r="C37" s="675">
        <v>108</v>
      </c>
      <c r="D37" s="380" t="s">
        <v>1392</v>
      </c>
      <c r="E37" s="154" t="s">
        <v>220</v>
      </c>
      <c r="F37" s="155" t="s">
        <v>1634</v>
      </c>
      <c r="G37" s="388"/>
      <c r="H37" s="410">
        <v>255000</v>
      </c>
      <c r="I37" s="410">
        <v>255000</v>
      </c>
      <c r="J37" s="424">
        <v>244028</v>
      </c>
      <c r="K37" s="171"/>
      <c r="L37" s="171"/>
    </row>
    <row r="38" spans="1:12" s="39" customFormat="1" x14ac:dyDescent="0.25">
      <c r="A38" s="377" t="s">
        <v>1088</v>
      </c>
      <c r="B38" s="154">
        <v>5331</v>
      </c>
      <c r="C38" s="675">
        <v>108</v>
      </c>
      <c r="D38" s="380" t="s">
        <v>1393</v>
      </c>
      <c r="E38" s="154" t="s">
        <v>221</v>
      </c>
      <c r="F38" s="155" t="s">
        <v>1634</v>
      </c>
      <c r="G38" s="388"/>
      <c r="H38" s="410">
        <v>6300</v>
      </c>
      <c r="I38" s="410">
        <v>6300</v>
      </c>
      <c r="J38" s="412">
        <v>11412</v>
      </c>
    </row>
    <row r="39" spans="1:12" s="39" customFormat="1" ht="13.8" x14ac:dyDescent="0.25">
      <c r="A39" s="378"/>
      <c r="B39" s="154"/>
      <c r="C39" s="675"/>
      <c r="D39" s="164"/>
      <c r="E39" s="167" t="s">
        <v>1640</v>
      </c>
      <c r="F39" s="384"/>
      <c r="G39" s="387">
        <f>SUM(J40:J42)</f>
        <v>1091487</v>
      </c>
      <c r="H39" s="156"/>
      <c r="I39" s="414"/>
      <c r="J39" s="38"/>
    </row>
    <row r="40" spans="1:12" s="39" customFormat="1" x14ac:dyDescent="0.25">
      <c r="A40" s="377" t="s">
        <v>1088</v>
      </c>
      <c r="B40" s="154">
        <v>5331</v>
      </c>
      <c r="C40" s="675">
        <v>109</v>
      </c>
      <c r="D40" s="380" t="s">
        <v>1390</v>
      </c>
      <c r="E40" s="154" t="s">
        <v>222</v>
      </c>
      <c r="F40" s="155" t="s">
        <v>1634</v>
      </c>
      <c r="G40" s="388"/>
      <c r="H40" s="410">
        <v>250000</v>
      </c>
      <c r="I40" s="410">
        <v>250000</v>
      </c>
      <c r="J40" s="424">
        <v>259595</v>
      </c>
      <c r="K40" s="171"/>
      <c r="L40" s="171"/>
    </row>
    <row r="41" spans="1:12" s="39" customFormat="1" x14ac:dyDescent="0.25">
      <c r="A41" s="377" t="s">
        <v>1088</v>
      </c>
      <c r="B41" s="154">
        <v>5331</v>
      </c>
      <c r="C41" s="675">
        <v>109</v>
      </c>
      <c r="D41" s="380" t="s">
        <v>1392</v>
      </c>
      <c r="E41" s="154" t="s">
        <v>223</v>
      </c>
      <c r="F41" s="155" t="s">
        <v>1634</v>
      </c>
      <c r="G41" s="388"/>
      <c r="H41" s="410">
        <v>570000</v>
      </c>
      <c r="I41" s="410">
        <v>570000</v>
      </c>
      <c r="J41" s="424">
        <v>562048</v>
      </c>
      <c r="K41" s="171"/>
      <c r="L41" s="171"/>
    </row>
    <row r="42" spans="1:12" s="39" customFormat="1" x14ac:dyDescent="0.25">
      <c r="A42" s="377" t="s">
        <v>1088</v>
      </c>
      <c r="B42" s="154">
        <v>5331</v>
      </c>
      <c r="C42" s="675">
        <v>109</v>
      </c>
      <c r="D42" s="380" t="s">
        <v>1393</v>
      </c>
      <c r="E42" s="154" t="s">
        <v>224</v>
      </c>
      <c r="F42" s="155" t="s">
        <v>1634</v>
      </c>
      <c r="G42" s="388"/>
      <c r="H42" s="410">
        <v>264852</v>
      </c>
      <c r="I42" s="410">
        <v>264852</v>
      </c>
      <c r="J42" s="412">
        <v>269844</v>
      </c>
    </row>
    <row r="43" spans="1:12" s="39" customFormat="1" ht="13.8" x14ac:dyDescent="0.25">
      <c r="A43" s="378"/>
      <c r="B43" s="154"/>
      <c r="C43" s="675"/>
      <c r="D43" s="164"/>
      <c r="E43" s="167" t="s">
        <v>1641</v>
      </c>
      <c r="F43" s="384"/>
      <c r="G43" s="387">
        <f>SUM(J44:J46)</f>
        <v>1609842</v>
      </c>
      <c r="H43" s="156"/>
      <c r="I43" s="414"/>
      <c r="J43" s="38"/>
    </row>
    <row r="44" spans="1:12" s="39" customFormat="1" x14ac:dyDescent="0.25">
      <c r="A44" s="377" t="s">
        <v>1088</v>
      </c>
      <c r="B44" s="154">
        <v>5331</v>
      </c>
      <c r="C44" s="675">
        <v>110</v>
      </c>
      <c r="D44" s="380" t="s">
        <v>1390</v>
      </c>
      <c r="E44" s="154" t="s">
        <v>225</v>
      </c>
      <c r="F44" s="155" t="s">
        <v>1634</v>
      </c>
      <c r="G44" s="388"/>
      <c r="H44" s="410">
        <v>310000</v>
      </c>
      <c r="I44" s="410">
        <v>310000</v>
      </c>
      <c r="J44" s="424">
        <v>245275</v>
      </c>
      <c r="K44" s="171"/>
      <c r="L44" s="171"/>
    </row>
    <row r="45" spans="1:12" s="39" customFormat="1" x14ac:dyDescent="0.25">
      <c r="A45" s="377" t="s">
        <v>1088</v>
      </c>
      <c r="B45" s="154">
        <v>5331</v>
      </c>
      <c r="C45" s="675">
        <v>110</v>
      </c>
      <c r="D45" s="380" t="s">
        <v>1392</v>
      </c>
      <c r="E45" s="154" t="s">
        <v>226</v>
      </c>
      <c r="F45" s="155" t="s">
        <v>1634</v>
      </c>
      <c r="G45" s="388"/>
      <c r="H45" s="410">
        <v>1000000</v>
      </c>
      <c r="I45" s="410">
        <v>1000000</v>
      </c>
      <c r="J45" s="424">
        <v>849702</v>
      </c>
      <c r="K45" s="171"/>
      <c r="L45" s="171"/>
    </row>
    <row r="46" spans="1:12" s="39" customFormat="1" x14ac:dyDescent="0.25">
      <c r="A46" s="377" t="s">
        <v>1088</v>
      </c>
      <c r="B46" s="154">
        <v>5331</v>
      </c>
      <c r="C46" s="675">
        <v>110</v>
      </c>
      <c r="D46" s="380" t="s">
        <v>1393</v>
      </c>
      <c r="E46" s="154" t="s">
        <v>227</v>
      </c>
      <c r="F46" s="155" t="s">
        <v>1634</v>
      </c>
      <c r="G46" s="388"/>
      <c r="H46" s="410">
        <v>549802</v>
      </c>
      <c r="I46" s="410">
        <v>549802</v>
      </c>
      <c r="J46" s="412">
        <v>514865</v>
      </c>
    </row>
    <row r="47" spans="1:12" s="39" customFormat="1" ht="13.8" x14ac:dyDescent="0.25">
      <c r="A47" s="378"/>
      <c r="B47" s="154"/>
      <c r="C47" s="675"/>
      <c r="D47" s="164"/>
      <c r="E47" s="167" t="s">
        <v>1642</v>
      </c>
      <c r="F47" s="384"/>
      <c r="G47" s="387">
        <f>SUM(J48:J50)</f>
        <v>907870</v>
      </c>
      <c r="H47" s="156"/>
      <c r="I47" s="398"/>
      <c r="J47" s="38"/>
    </row>
    <row r="48" spans="1:12" s="39" customFormat="1" x14ac:dyDescent="0.25">
      <c r="A48" s="377" t="s">
        <v>1088</v>
      </c>
      <c r="B48" s="154">
        <v>5331</v>
      </c>
      <c r="C48" s="675">
        <v>111</v>
      </c>
      <c r="D48" s="380" t="s">
        <v>1390</v>
      </c>
      <c r="E48" s="154" t="s">
        <v>228</v>
      </c>
      <c r="F48" s="155" t="s">
        <v>1634</v>
      </c>
      <c r="G48" s="388"/>
      <c r="H48" s="410">
        <v>150000</v>
      </c>
      <c r="I48" s="410">
        <v>150000</v>
      </c>
      <c r="J48" s="424">
        <v>165234</v>
      </c>
      <c r="K48" s="171"/>
      <c r="L48" s="171"/>
    </row>
    <row r="49" spans="1:12" s="39" customFormat="1" x14ac:dyDescent="0.25">
      <c r="A49" s="377" t="s">
        <v>1088</v>
      </c>
      <c r="B49" s="154">
        <v>5331</v>
      </c>
      <c r="C49" s="675">
        <v>111</v>
      </c>
      <c r="D49" s="380" t="s">
        <v>1392</v>
      </c>
      <c r="E49" s="154" t="s">
        <v>229</v>
      </c>
      <c r="F49" s="155" t="s">
        <v>1634</v>
      </c>
      <c r="G49" s="388"/>
      <c r="H49" s="410">
        <v>605000</v>
      </c>
      <c r="I49" s="410">
        <v>605000</v>
      </c>
      <c r="J49" s="424">
        <v>555424</v>
      </c>
      <c r="K49" s="171"/>
      <c r="L49" s="171"/>
    </row>
    <row r="50" spans="1:12" s="39" customFormat="1" x14ac:dyDescent="0.25">
      <c r="A50" s="377" t="s">
        <v>1088</v>
      </c>
      <c r="B50" s="154">
        <v>5331</v>
      </c>
      <c r="C50" s="675">
        <v>111</v>
      </c>
      <c r="D50" s="380" t="s">
        <v>1393</v>
      </c>
      <c r="E50" s="154" t="s">
        <v>230</v>
      </c>
      <c r="F50" s="155" t="s">
        <v>1634</v>
      </c>
      <c r="G50" s="388"/>
      <c r="H50" s="410">
        <v>202562</v>
      </c>
      <c r="I50" s="410">
        <v>202562</v>
      </c>
      <c r="J50" s="412">
        <v>187212</v>
      </c>
    </row>
    <row r="51" spans="1:12" s="39" customFormat="1" ht="13.8" x14ac:dyDescent="0.25">
      <c r="A51" s="378"/>
      <c r="B51" s="154"/>
      <c r="C51" s="675"/>
      <c r="D51" s="164"/>
      <c r="E51" s="167" t="s">
        <v>1643</v>
      </c>
      <c r="F51" s="384"/>
      <c r="G51" s="387">
        <f>SUM(J52:J54)</f>
        <v>606102</v>
      </c>
      <c r="H51" s="156"/>
      <c r="I51" s="414"/>
      <c r="J51" s="38"/>
    </row>
    <row r="52" spans="1:12" s="39" customFormat="1" x14ac:dyDescent="0.25">
      <c r="A52" s="377" t="s">
        <v>1088</v>
      </c>
      <c r="B52" s="154">
        <v>5331</v>
      </c>
      <c r="C52" s="675">
        <v>112</v>
      </c>
      <c r="D52" s="380" t="s">
        <v>1390</v>
      </c>
      <c r="E52" s="154" t="s">
        <v>231</v>
      </c>
      <c r="F52" s="155" t="s">
        <v>1634</v>
      </c>
      <c r="G52" s="388"/>
      <c r="H52" s="410">
        <v>245000</v>
      </c>
      <c r="I52" s="410">
        <v>245000</v>
      </c>
      <c r="J52" s="424">
        <v>309306</v>
      </c>
      <c r="K52" s="171"/>
      <c r="L52" s="171"/>
    </row>
    <row r="53" spans="1:12" s="39" customFormat="1" x14ac:dyDescent="0.25">
      <c r="A53" s="377" t="s">
        <v>1088</v>
      </c>
      <c r="B53" s="154">
        <v>5331</v>
      </c>
      <c r="C53" s="675">
        <v>112</v>
      </c>
      <c r="D53" s="380" t="s">
        <v>1392</v>
      </c>
      <c r="E53" s="154" t="s">
        <v>232</v>
      </c>
      <c r="F53" s="155" t="s">
        <v>1634</v>
      </c>
      <c r="G53" s="388"/>
      <c r="H53" s="410">
        <v>375000</v>
      </c>
      <c r="I53" s="410">
        <v>375000</v>
      </c>
      <c r="J53" s="424">
        <v>294036</v>
      </c>
      <c r="K53" s="171"/>
      <c r="L53" s="171"/>
    </row>
    <row r="54" spans="1:12" s="39" customFormat="1" x14ac:dyDescent="0.25">
      <c r="A54" s="377" t="s">
        <v>1088</v>
      </c>
      <c r="B54" s="154">
        <v>5331</v>
      </c>
      <c r="C54" s="675">
        <v>112</v>
      </c>
      <c r="D54" s="380" t="s">
        <v>1393</v>
      </c>
      <c r="E54" s="154" t="s">
        <v>233</v>
      </c>
      <c r="F54" s="155" t="s">
        <v>1634</v>
      </c>
      <c r="G54" s="388"/>
      <c r="H54" s="410">
        <v>2760</v>
      </c>
      <c r="I54" s="410">
        <v>2760</v>
      </c>
      <c r="J54" s="412">
        <v>2760</v>
      </c>
    </row>
    <row r="55" spans="1:12" s="39" customFormat="1" ht="13.8" x14ac:dyDescent="0.25">
      <c r="A55" s="378"/>
      <c r="B55" s="154"/>
      <c r="C55" s="675"/>
      <c r="D55" s="164"/>
      <c r="E55" s="167" t="s">
        <v>1644</v>
      </c>
      <c r="F55" s="384"/>
      <c r="G55" s="387">
        <f>SUM(J56:J58)</f>
        <v>878528</v>
      </c>
      <c r="H55" s="156"/>
      <c r="I55" s="414"/>
      <c r="J55" s="38"/>
    </row>
    <row r="56" spans="1:12" s="39" customFormat="1" x14ac:dyDescent="0.25">
      <c r="A56" s="377" t="s">
        <v>1088</v>
      </c>
      <c r="B56" s="154">
        <v>5331</v>
      </c>
      <c r="C56" s="675">
        <v>113</v>
      </c>
      <c r="D56" s="380" t="s">
        <v>1390</v>
      </c>
      <c r="E56" s="154" t="s">
        <v>234</v>
      </c>
      <c r="F56" s="155" t="s">
        <v>1634</v>
      </c>
      <c r="G56" s="388"/>
      <c r="H56" s="410">
        <v>145000</v>
      </c>
      <c r="I56" s="410">
        <v>145000</v>
      </c>
      <c r="J56" s="424">
        <v>111742</v>
      </c>
      <c r="K56" s="171"/>
      <c r="L56" s="171"/>
    </row>
    <row r="57" spans="1:12" s="39" customFormat="1" x14ac:dyDescent="0.25">
      <c r="A57" s="377" t="s">
        <v>1088</v>
      </c>
      <c r="B57" s="154">
        <v>5331</v>
      </c>
      <c r="C57" s="675">
        <v>113</v>
      </c>
      <c r="D57" s="380" t="s">
        <v>1392</v>
      </c>
      <c r="E57" s="154" t="s">
        <v>235</v>
      </c>
      <c r="F57" s="155" t="s">
        <v>1634</v>
      </c>
      <c r="G57" s="388"/>
      <c r="H57" s="410">
        <v>535000</v>
      </c>
      <c r="I57" s="410">
        <v>535000</v>
      </c>
      <c r="J57" s="424">
        <v>597406</v>
      </c>
      <c r="K57" s="171"/>
      <c r="L57" s="171"/>
    </row>
    <row r="58" spans="1:12" s="39" customFormat="1" x14ac:dyDescent="0.25">
      <c r="A58" s="377" t="s">
        <v>1088</v>
      </c>
      <c r="B58" s="154">
        <v>5331</v>
      </c>
      <c r="C58" s="675">
        <v>113</v>
      </c>
      <c r="D58" s="380" t="s">
        <v>1393</v>
      </c>
      <c r="E58" s="154" t="s">
        <v>236</v>
      </c>
      <c r="F58" s="155" t="s">
        <v>1634</v>
      </c>
      <c r="G58" s="388"/>
      <c r="H58" s="410">
        <v>172736</v>
      </c>
      <c r="I58" s="410">
        <v>172736</v>
      </c>
      <c r="J58" s="412">
        <v>169380</v>
      </c>
    </row>
    <row r="59" spans="1:12" s="39" customFormat="1" ht="13.8" x14ac:dyDescent="0.25">
      <c r="A59" s="378"/>
      <c r="B59" s="154"/>
      <c r="C59" s="675"/>
      <c r="D59" s="164"/>
      <c r="E59" s="167" t="s">
        <v>1645</v>
      </c>
      <c r="F59" s="384"/>
      <c r="G59" s="387">
        <f>SUM(J60:J62)</f>
        <v>1972476</v>
      </c>
      <c r="H59" s="156"/>
      <c r="I59" s="414"/>
      <c r="J59" s="38"/>
    </row>
    <row r="60" spans="1:12" s="39" customFormat="1" x14ac:dyDescent="0.25">
      <c r="A60" s="377" t="s">
        <v>1088</v>
      </c>
      <c r="B60" s="154">
        <v>5331</v>
      </c>
      <c r="C60" s="675">
        <v>114</v>
      </c>
      <c r="D60" s="380" t="s">
        <v>1390</v>
      </c>
      <c r="E60" s="154" t="s">
        <v>237</v>
      </c>
      <c r="F60" s="155" t="s">
        <v>1634</v>
      </c>
      <c r="G60" s="388"/>
      <c r="H60" s="410">
        <v>390000</v>
      </c>
      <c r="I60" s="410">
        <v>390000</v>
      </c>
      <c r="J60" s="424">
        <v>382680</v>
      </c>
      <c r="K60" s="171"/>
      <c r="L60" s="171"/>
    </row>
    <row r="61" spans="1:12" s="39" customFormat="1" x14ac:dyDescent="0.25">
      <c r="A61" s="377" t="s">
        <v>1088</v>
      </c>
      <c r="B61" s="154">
        <v>5331</v>
      </c>
      <c r="C61" s="675">
        <v>114</v>
      </c>
      <c r="D61" s="380" t="s">
        <v>1392</v>
      </c>
      <c r="E61" s="154" t="s">
        <v>238</v>
      </c>
      <c r="F61" s="155" t="s">
        <v>1634</v>
      </c>
      <c r="G61" s="388"/>
      <c r="H61" s="410">
        <v>1350000</v>
      </c>
      <c r="I61" s="410">
        <v>1350000</v>
      </c>
      <c r="J61" s="424">
        <v>1121952</v>
      </c>
      <c r="K61" s="171"/>
      <c r="L61" s="171"/>
    </row>
    <row r="62" spans="1:12" s="39" customFormat="1" x14ac:dyDescent="0.25">
      <c r="A62" s="377" t="s">
        <v>1088</v>
      </c>
      <c r="B62" s="154">
        <v>5331</v>
      </c>
      <c r="C62" s="675">
        <v>114</v>
      </c>
      <c r="D62" s="380" t="s">
        <v>1393</v>
      </c>
      <c r="E62" s="154" t="s">
        <v>239</v>
      </c>
      <c r="F62" s="155" t="s">
        <v>1634</v>
      </c>
      <c r="G62" s="388"/>
      <c r="H62" s="410">
        <v>384504</v>
      </c>
      <c r="I62" s="410">
        <v>556932</v>
      </c>
      <c r="J62" s="412">
        <v>467844</v>
      </c>
    </row>
    <row r="63" spans="1:12" s="39" customFormat="1" ht="13.8" x14ac:dyDescent="0.25">
      <c r="A63" s="378"/>
      <c r="B63" s="154"/>
      <c r="C63" s="675"/>
      <c r="D63" s="164"/>
      <c r="E63" s="167" t="s">
        <v>1646</v>
      </c>
      <c r="F63" s="384"/>
      <c r="G63" s="387">
        <f>SUM(J64:J66)</f>
        <v>851529</v>
      </c>
      <c r="H63" s="156"/>
      <c r="I63" s="398"/>
      <c r="J63" s="38"/>
    </row>
    <row r="64" spans="1:12" s="39" customFormat="1" x14ac:dyDescent="0.25">
      <c r="A64" s="377" t="s">
        <v>1088</v>
      </c>
      <c r="B64" s="154">
        <v>5331</v>
      </c>
      <c r="C64" s="675">
        <v>115</v>
      </c>
      <c r="D64" s="380" t="s">
        <v>1390</v>
      </c>
      <c r="E64" s="154" t="s">
        <v>240</v>
      </c>
      <c r="F64" s="155" t="s">
        <v>1634</v>
      </c>
      <c r="G64" s="388"/>
      <c r="H64" s="410">
        <v>160000</v>
      </c>
      <c r="I64" s="410">
        <v>160000</v>
      </c>
      <c r="J64" s="424">
        <v>202887</v>
      </c>
      <c r="K64" s="171"/>
      <c r="L64" s="171"/>
    </row>
    <row r="65" spans="1:12" s="39" customFormat="1" x14ac:dyDescent="0.25">
      <c r="A65" s="377" t="s">
        <v>1088</v>
      </c>
      <c r="B65" s="154">
        <v>5331</v>
      </c>
      <c r="C65" s="675">
        <v>115</v>
      </c>
      <c r="D65" s="380" t="s">
        <v>1392</v>
      </c>
      <c r="E65" s="154" t="s">
        <v>241</v>
      </c>
      <c r="F65" s="155" t="s">
        <v>1634</v>
      </c>
      <c r="G65" s="388"/>
      <c r="H65" s="410">
        <v>470000</v>
      </c>
      <c r="I65" s="410">
        <v>470000</v>
      </c>
      <c r="J65" s="424">
        <v>461850</v>
      </c>
      <c r="K65" s="171"/>
      <c r="L65" s="171"/>
    </row>
    <row r="66" spans="1:12" s="39" customFormat="1" x14ac:dyDescent="0.25">
      <c r="A66" s="377" t="s">
        <v>1088</v>
      </c>
      <c r="B66" s="154">
        <v>5331</v>
      </c>
      <c r="C66" s="675">
        <v>115</v>
      </c>
      <c r="D66" s="380" t="s">
        <v>1393</v>
      </c>
      <c r="E66" s="154" t="s">
        <v>242</v>
      </c>
      <c r="F66" s="155" t="s">
        <v>1634</v>
      </c>
      <c r="G66" s="388"/>
      <c r="H66" s="410">
        <v>186792</v>
      </c>
      <c r="I66" s="410">
        <v>186792</v>
      </c>
      <c r="J66" s="412">
        <v>186792</v>
      </c>
    </row>
    <row r="67" spans="1:12" s="39" customFormat="1" ht="13.8" x14ac:dyDescent="0.25">
      <c r="A67" s="378"/>
      <c r="B67" s="154"/>
      <c r="C67" s="675"/>
      <c r="D67" s="164"/>
      <c r="E67" s="167" t="s">
        <v>1647</v>
      </c>
      <c r="F67" s="384"/>
      <c r="G67" s="387">
        <f>SUM(J68:J70)</f>
        <v>451764</v>
      </c>
      <c r="H67" s="156"/>
      <c r="I67" s="414"/>
      <c r="J67" s="38"/>
    </row>
    <row r="68" spans="1:12" s="39" customFormat="1" x14ac:dyDescent="0.25">
      <c r="A68" s="377" t="s">
        <v>1088</v>
      </c>
      <c r="B68" s="154">
        <v>5331</v>
      </c>
      <c r="C68" s="675">
        <v>116</v>
      </c>
      <c r="D68" s="380" t="s">
        <v>1390</v>
      </c>
      <c r="E68" s="154" t="s">
        <v>243</v>
      </c>
      <c r="F68" s="155" t="s">
        <v>1634</v>
      </c>
      <c r="G68" s="388"/>
      <c r="H68" s="410">
        <v>150000</v>
      </c>
      <c r="I68" s="410">
        <v>150000</v>
      </c>
      <c r="J68" s="424">
        <v>202562</v>
      </c>
      <c r="K68" s="171"/>
      <c r="L68" s="171"/>
    </row>
    <row r="69" spans="1:12" s="39" customFormat="1" x14ac:dyDescent="0.25">
      <c r="A69" s="377" t="s">
        <v>1088</v>
      </c>
      <c r="B69" s="154">
        <v>5331</v>
      </c>
      <c r="C69" s="675">
        <v>116</v>
      </c>
      <c r="D69" s="380" t="s">
        <v>1392</v>
      </c>
      <c r="E69" s="154" t="s">
        <v>244</v>
      </c>
      <c r="F69" s="155" t="s">
        <v>1634</v>
      </c>
      <c r="G69" s="388"/>
      <c r="H69" s="410">
        <v>270000</v>
      </c>
      <c r="I69" s="410">
        <v>270000</v>
      </c>
      <c r="J69" s="424">
        <v>244870</v>
      </c>
      <c r="K69" s="171"/>
      <c r="L69" s="171"/>
    </row>
    <row r="70" spans="1:12" s="39" customFormat="1" x14ac:dyDescent="0.25">
      <c r="A70" s="377" t="s">
        <v>1088</v>
      </c>
      <c r="B70" s="154">
        <v>5331</v>
      </c>
      <c r="C70" s="675">
        <v>116</v>
      </c>
      <c r="D70" s="380" t="s">
        <v>1393</v>
      </c>
      <c r="E70" s="154" t="s">
        <v>245</v>
      </c>
      <c r="F70" s="155" t="s">
        <v>1634</v>
      </c>
      <c r="G70" s="388"/>
      <c r="H70" s="410">
        <v>2312</v>
      </c>
      <c r="I70" s="410">
        <v>2312</v>
      </c>
      <c r="J70" s="412">
        <v>4332</v>
      </c>
    </row>
    <row r="71" spans="1:12" s="39" customFormat="1" ht="13.8" x14ac:dyDescent="0.25">
      <c r="A71" s="378"/>
      <c r="B71" s="154"/>
      <c r="C71" s="675"/>
      <c r="D71" s="164"/>
      <c r="E71" s="167" t="s">
        <v>1648</v>
      </c>
      <c r="F71" s="384"/>
      <c r="G71" s="387">
        <f>SUM(J72:J74)</f>
        <v>1561868</v>
      </c>
      <c r="H71" s="156"/>
      <c r="I71" s="414"/>
      <c r="J71" s="38"/>
    </row>
    <row r="72" spans="1:12" s="39" customFormat="1" x14ac:dyDescent="0.25">
      <c r="A72" s="377" t="s">
        <v>1088</v>
      </c>
      <c r="B72" s="154">
        <v>5331</v>
      </c>
      <c r="C72" s="675">
        <v>117</v>
      </c>
      <c r="D72" s="380" t="s">
        <v>1390</v>
      </c>
      <c r="E72" s="154" t="s">
        <v>246</v>
      </c>
      <c r="F72" s="155" t="s">
        <v>1634</v>
      </c>
      <c r="G72" s="388"/>
      <c r="H72" s="410">
        <v>210000</v>
      </c>
      <c r="I72" s="410">
        <v>210000</v>
      </c>
      <c r="J72" s="424">
        <v>225019</v>
      </c>
      <c r="K72" s="171"/>
      <c r="L72" s="171"/>
    </row>
    <row r="73" spans="1:12" s="39" customFormat="1" x14ac:dyDescent="0.25">
      <c r="A73" s="377" t="s">
        <v>1088</v>
      </c>
      <c r="B73" s="154">
        <v>5331</v>
      </c>
      <c r="C73" s="675">
        <v>117</v>
      </c>
      <c r="D73" s="380" t="s">
        <v>1392</v>
      </c>
      <c r="E73" s="154" t="s">
        <v>247</v>
      </c>
      <c r="F73" s="155" t="s">
        <v>1634</v>
      </c>
      <c r="G73" s="388"/>
      <c r="H73" s="410">
        <v>1000000</v>
      </c>
      <c r="I73" s="410">
        <v>1000000</v>
      </c>
      <c r="J73" s="424">
        <v>841273</v>
      </c>
      <c r="K73" s="171"/>
      <c r="L73" s="171"/>
    </row>
    <row r="74" spans="1:12" s="39" customFormat="1" x14ac:dyDescent="0.25">
      <c r="A74" s="377" t="s">
        <v>1088</v>
      </c>
      <c r="B74" s="154">
        <v>5331</v>
      </c>
      <c r="C74" s="675">
        <v>117</v>
      </c>
      <c r="D74" s="380" t="s">
        <v>1393</v>
      </c>
      <c r="E74" s="154" t="s">
        <v>248</v>
      </c>
      <c r="F74" s="155" t="s">
        <v>1634</v>
      </c>
      <c r="G74" s="388"/>
      <c r="H74" s="410">
        <v>495576</v>
      </c>
      <c r="I74" s="410">
        <v>495576</v>
      </c>
      <c r="J74" s="412">
        <v>495576</v>
      </c>
    </row>
    <row r="75" spans="1:12" s="39" customFormat="1" ht="13.8" x14ac:dyDescent="0.25">
      <c r="A75" s="378"/>
      <c r="B75" s="154"/>
      <c r="C75" s="675"/>
      <c r="D75" s="164"/>
      <c r="E75" s="167" t="s">
        <v>1649</v>
      </c>
      <c r="F75" s="384"/>
      <c r="G75" s="387">
        <f>SUM(J76:J78)</f>
        <v>419763</v>
      </c>
      <c r="H75" s="156"/>
      <c r="I75" s="414"/>
      <c r="J75" s="38"/>
    </row>
    <row r="76" spans="1:12" s="39" customFormat="1" x14ac:dyDescent="0.25">
      <c r="A76" s="377" t="s">
        <v>1088</v>
      </c>
      <c r="B76" s="154">
        <v>5331</v>
      </c>
      <c r="C76" s="675">
        <v>118</v>
      </c>
      <c r="D76" s="380" t="s">
        <v>1390</v>
      </c>
      <c r="E76" s="154" t="s">
        <v>249</v>
      </c>
      <c r="F76" s="155" t="s">
        <v>1634</v>
      </c>
      <c r="G76" s="388"/>
      <c r="H76" s="410">
        <v>165000</v>
      </c>
      <c r="I76" s="410">
        <v>165000</v>
      </c>
      <c r="J76" s="424">
        <v>181298</v>
      </c>
      <c r="K76" s="171"/>
      <c r="L76" s="171"/>
    </row>
    <row r="77" spans="1:12" s="39" customFormat="1" x14ac:dyDescent="0.25">
      <c r="A77" s="377" t="s">
        <v>1088</v>
      </c>
      <c r="B77" s="154">
        <v>5331</v>
      </c>
      <c r="C77" s="675">
        <v>118</v>
      </c>
      <c r="D77" s="380" t="s">
        <v>1392</v>
      </c>
      <c r="E77" s="154" t="s">
        <v>250</v>
      </c>
      <c r="F77" s="155" t="s">
        <v>1634</v>
      </c>
      <c r="G77" s="388"/>
      <c r="H77" s="410">
        <v>245000</v>
      </c>
      <c r="I77" s="410">
        <v>245000</v>
      </c>
      <c r="J77" s="424">
        <v>238465</v>
      </c>
      <c r="K77" s="171"/>
      <c r="L77" s="171"/>
    </row>
    <row r="78" spans="1:12" s="39" customFormat="1" x14ac:dyDescent="0.25">
      <c r="A78" s="377" t="s">
        <v>1088</v>
      </c>
      <c r="B78" s="154">
        <v>5331</v>
      </c>
      <c r="C78" s="675">
        <v>118</v>
      </c>
      <c r="D78" s="380" t="s">
        <v>1393</v>
      </c>
      <c r="E78" s="154" t="s">
        <v>251</v>
      </c>
      <c r="F78" s="155" t="s">
        <v>1634</v>
      </c>
      <c r="G78" s="388"/>
      <c r="H78" s="410">
        <v>6564</v>
      </c>
      <c r="I78" s="410">
        <v>6564</v>
      </c>
      <c r="J78" s="409">
        <v>0</v>
      </c>
    </row>
    <row r="79" spans="1:12" s="39" customFormat="1" ht="13.8" x14ac:dyDescent="0.25">
      <c r="A79" s="378"/>
      <c r="B79" s="154"/>
      <c r="C79" s="675"/>
      <c r="D79" s="164"/>
      <c r="E79" s="167" t="s">
        <v>1650</v>
      </c>
      <c r="F79" s="384"/>
      <c r="G79" s="387">
        <f>SUM(J80:J82)</f>
        <v>530328</v>
      </c>
      <c r="H79" s="156"/>
      <c r="I79" s="398"/>
      <c r="J79" s="38"/>
    </row>
    <row r="80" spans="1:12" s="39" customFormat="1" x14ac:dyDescent="0.25">
      <c r="A80" s="377" t="s">
        <v>1088</v>
      </c>
      <c r="B80" s="154">
        <v>5331</v>
      </c>
      <c r="C80" s="675">
        <v>119</v>
      </c>
      <c r="D80" s="380" t="s">
        <v>1390</v>
      </c>
      <c r="E80" s="158" t="s">
        <v>252</v>
      </c>
      <c r="F80" s="155" t="s">
        <v>1634</v>
      </c>
      <c r="G80" s="388"/>
      <c r="H80" s="410">
        <v>215000</v>
      </c>
      <c r="I80" s="410">
        <v>215000</v>
      </c>
      <c r="J80" s="424">
        <v>195277</v>
      </c>
      <c r="K80" s="171"/>
      <c r="L80" s="171"/>
    </row>
    <row r="81" spans="1:12" s="39" customFormat="1" x14ac:dyDescent="0.25">
      <c r="A81" s="377" t="s">
        <v>1088</v>
      </c>
      <c r="B81" s="154">
        <v>5331</v>
      </c>
      <c r="C81" s="675">
        <v>119</v>
      </c>
      <c r="D81" s="380" t="s">
        <v>1392</v>
      </c>
      <c r="E81" s="154" t="s">
        <v>253</v>
      </c>
      <c r="F81" s="155" t="s">
        <v>1634</v>
      </c>
      <c r="G81" s="388"/>
      <c r="H81" s="410">
        <v>330000</v>
      </c>
      <c r="I81" s="410">
        <v>330000</v>
      </c>
      <c r="J81" s="424">
        <v>326699</v>
      </c>
      <c r="K81" s="171"/>
      <c r="L81" s="171"/>
    </row>
    <row r="82" spans="1:12" s="39" customFormat="1" x14ac:dyDescent="0.25">
      <c r="A82" s="377" t="s">
        <v>1088</v>
      </c>
      <c r="B82" s="154">
        <v>5331</v>
      </c>
      <c r="C82" s="675">
        <v>119</v>
      </c>
      <c r="D82" s="380" t="s">
        <v>1393</v>
      </c>
      <c r="E82" s="154" t="s">
        <v>254</v>
      </c>
      <c r="F82" s="155" t="s">
        <v>1634</v>
      </c>
      <c r="G82" s="388"/>
      <c r="H82" s="410">
        <v>8352</v>
      </c>
      <c r="I82" s="410">
        <v>8352</v>
      </c>
      <c r="J82" s="412">
        <v>8352</v>
      </c>
    </row>
    <row r="83" spans="1:12" s="39" customFormat="1" ht="13.8" x14ac:dyDescent="0.25">
      <c r="A83" s="378"/>
      <c r="B83" s="154"/>
      <c r="C83" s="675"/>
      <c r="D83" s="164"/>
      <c r="E83" s="167" t="s">
        <v>1651</v>
      </c>
      <c r="F83" s="384"/>
      <c r="G83" s="387">
        <f>SUM(J84:J86)</f>
        <v>1199263</v>
      </c>
      <c r="H83" s="156"/>
      <c r="I83" s="414"/>
      <c r="J83" s="38"/>
    </row>
    <row r="84" spans="1:12" s="39" customFormat="1" x14ac:dyDescent="0.25">
      <c r="A84" s="377" t="s">
        <v>1088</v>
      </c>
      <c r="B84" s="154">
        <v>5331</v>
      </c>
      <c r="C84" s="675">
        <v>120</v>
      </c>
      <c r="D84" s="380" t="s">
        <v>1390</v>
      </c>
      <c r="E84" s="154" t="s">
        <v>255</v>
      </c>
      <c r="F84" s="155" t="s">
        <v>1634</v>
      </c>
      <c r="G84" s="388"/>
      <c r="H84" s="410">
        <v>35000</v>
      </c>
      <c r="I84" s="410">
        <v>35000</v>
      </c>
      <c r="J84" s="424">
        <v>176757</v>
      </c>
      <c r="K84" s="171"/>
      <c r="L84" s="171"/>
    </row>
    <row r="85" spans="1:12" s="39" customFormat="1" x14ac:dyDescent="0.25">
      <c r="A85" s="377" t="s">
        <v>1088</v>
      </c>
      <c r="B85" s="154">
        <v>5331</v>
      </c>
      <c r="C85" s="675">
        <v>120</v>
      </c>
      <c r="D85" s="380" t="s">
        <v>1392</v>
      </c>
      <c r="E85" s="154" t="s">
        <v>256</v>
      </c>
      <c r="F85" s="155" t="s">
        <v>1634</v>
      </c>
      <c r="G85" s="388"/>
      <c r="H85" s="410">
        <v>510000</v>
      </c>
      <c r="I85" s="410">
        <v>510000</v>
      </c>
      <c r="J85" s="424">
        <v>487568</v>
      </c>
      <c r="K85" s="171"/>
      <c r="L85" s="171"/>
    </row>
    <row r="86" spans="1:12" s="39" customFormat="1" x14ac:dyDescent="0.25">
      <c r="A86" s="377" t="s">
        <v>1088</v>
      </c>
      <c r="B86" s="154">
        <v>5331</v>
      </c>
      <c r="C86" s="675">
        <v>120</v>
      </c>
      <c r="D86" s="380" t="s">
        <v>1393</v>
      </c>
      <c r="E86" s="154" t="s">
        <v>257</v>
      </c>
      <c r="F86" s="155" t="s">
        <v>1634</v>
      </c>
      <c r="G86" s="388"/>
      <c r="H86" s="410">
        <v>534938</v>
      </c>
      <c r="I86" s="410">
        <v>534938</v>
      </c>
      <c r="J86" s="412">
        <v>534938</v>
      </c>
    </row>
    <row r="87" spans="1:12" s="39" customFormat="1" ht="13.8" x14ac:dyDescent="0.25">
      <c r="A87" s="378"/>
      <c r="B87" s="154"/>
      <c r="C87" s="675"/>
      <c r="D87" s="164"/>
      <c r="E87" s="167" t="s">
        <v>1652</v>
      </c>
      <c r="F87" s="384"/>
      <c r="G87" s="387">
        <f>SUM(J88:J90)</f>
        <v>1174377</v>
      </c>
      <c r="H87" s="156"/>
      <c r="I87" s="414"/>
      <c r="J87" s="38"/>
    </row>
    <row r="88" spans="1:12" s="39" customFormat="1" x14ac:dyDescent="0.25">
      <c r="A88" s="377" t="s">
        <v>1088</v>
      </c>
      <c r="B88" s="154">
        <v>5331</v>
      </c>
      <c r="C88" s="675">
        <v>121</v>
      </c>
      <c r="D88" s="380" t="s">
        <v>1390</v>
      </c>
      <c r="E88" s="154" t="s">
        <v>258</v>
      </c>
      <c r="F88" s="155" t="s">
        <v>1634</v>
      </c>
      <c r="G88" s="388"/>
      <c r="H88" s="410">
        <v>95000</v>
      </c>
      <c r="I88" s="410">
        <v>95000</v>
      </c>
      <c r="J88" s="424">
        <v>111510</v>
      </c>
      <c r="K88" s="171"/>
      <c r="L88" s="171"/>
    </row>
    <row r="89" spans="1:12" s="39" customFormat="1" x14ac:dyDescent="0.25">
      <c r="A89" s="377" t="s">
        <v>1088</v>
      </c>
      <c r="B89" s="154">
        <v>5331</v>
      </c>
      <c r="C89" s="675">
        <v>121</v>
      </c>
      <c r="D89" s="380" t="s">
        <v>1392</v>
      </c>
      <c r="E89" s="154" t="s">
        <v>259</v>
      </c>
      <c r="F89" s="155" t="s">
        <v>1634</v>
      </c>
      <c r="G89" s="388"/>
      <c r="H89" s="410">
        <v>675000</v>
      </c>
      <c r="I89" s="410">
        <v>675000</v>
      </c>
      <c r="J89" s="424">
        <v>666699</v>
      </c>
      <c r="K89" s="171"/>
      <c r="L89" s="171"/>
    </row>
    <row r="90" spans="1:12" s="39" customFormat="1" x14ac:dyDescent="0.25">
      <c r="A90" s="377" t="s">
        <v>1088</v>
      </c>
      <c r="B90" s="154">
        <v>5331</v>
      </c>
      <c r="C90" s="675">
        <v>121</v>
      </c>
      <c r="D90" s="380" t="s">
        <v>1393</v>
      </c>
      <c r="E90" s="154" t="s">
        <v>260</v>
      </c>
      <c r="F90" s="155" t="s">
        <v>1634</v>
      </c>
      <c r="G90" s="388"/>
      <c r="H90" s="410">
        <v>396168</v>
      </c>
      <c r="I90" s="410">
        <v>396168</v>
      </c>
      <c r="J90" s="412">
        <v>396168</v>
      </c>
    </row>
    <row r="91" spans="1:12" s="39" customFormat="1" ht="13.8" x14ac:dyDescent="0.25">
      <c r="A91" s="378"/>
      <c r="B91" s="154"/>
      <c r="C91" s="675"/>
      <c r="D91" s="164"/>
      <c r="E91" s="167" t="s">
        <v>1655</v>
      </c>
      <c r="F91" s="384"/>
      <c r="G91" s="387">
        <f>SUM(J92:J94)</f>
        <v>504881</v>
      </c>
      <c r="H91" s="156"/>
      <c r="I91" s="414"/>
      <c r="J91" s="38"/>
    </row>
    <row r="92" spans="1:12" s="39" customFormat="1" x14ac:dyDescent="0.25">
      <c r="A92" s="377" t="s">
        <v>1088</v>
      </c>
      <c r="B92" s="154">
        <v>5331</v>
      </c>
      <c r="C92" s="675">
        <v>122</v>
      </c>
      <c r="D92" s="380" t="s">
        <v>1390</v>
      </c>
      <c r="E92" s="154" t="s">
        <v>261</v>
      </c>
      <c r="F92" s="155" t="s">
        <v>1634</v>
      </c>
      <c r="G92" s="388"/>
      <c r="H92" s="410">
        <v>185000</v>
      </c>
      <c r="I92" s="410">
        <v>185000</v>
      </c>
      <c r="J92" s="424">
        <v>284817</v>
      </c>
      <c r="K92" s="171"/>
      <c r="L92" s="171"/>
    </row>
    <row r="93" spans="1:12" s="39" customFormat="1" x14ac:dyDescent="0.25">
      <c r="A93" s="377" t="s">
        <v>1088</v>
      </c>
      <c r="B93" s="154">
        <v>5331</v>
      </c>
      <c r="C93" s="675">
        <v>122</v>
      </c>
      <c r="D93" s="380" t="s">
        <v>1392</v>
      </c>
      <c r="E93" s="154" t="s">
        <v>262</v>
      </c>
      <c r="F93" s="155" t="s">
        <v>1634</v>
      </c>
      <c r="G93" s="388"/>
      <c r="H93" s="410">
        <v>220000</v>
      </c>
      <c r="I93" s="410">
        <v>220000</v>
      </c>
      <c r="J93" s="424">
        <v>220064</v>
      </c>
      <c r="K93" s="171"/>
      <c r="L93" s="171"/>
    </row>
    <row r="94" spans="1:12" s="39" customFormat="1" ht="13.8" x14ac:dyDescent="0.25">
      <c r="A94" s="378"/>
      <c r="B94" s="154"/>
      <c r="C94" s="675"/>
      <c r="D94" s="164"/>
      <c r="E94" s="167" t="s">
        <v>1653</v>
      </c>
      <c r="F94" s="384"/>
      <c r="G94" s="387">
        <f>SUM(J95:J97)</f>
        <v>432876</v>
      </c>
      <c r="H94" s="156"/>
      <c r="I94" s="398"/>
      <c r="J94" s="38"/>
    </row>
    <row r="95" spans="1:12" s="39" customFormat="1" x14ac:dyDescent="0.25">
      <c r="A95" s="377" t="s">
        <v>1088</v>
      </c>
      <c r="B95" s="154">
        <v>5331</v>
      </c>
      <c r="C95" s="675">
        <v>123</v>
      </c>
      <c r="D95" s="380" t="s">
        <v>1390</v>
      </c>
      <c r="E95" s="154" t="s">
        <v>263</v>
      </c>
      <c r="F95" s="155" t="s">
        <v>1634</v>
      </c>
      <c r="G95" s="388"/>
      <c r="H95" s="410">
        <v>185000</v>
      </c>
      <c r="I95" s="410">
        <v>185000</v>
      </c>
      <c r="J95" s="424">
        <v>195626</v>
      </c>
      <c r="K95" s="171"/>
      <c r="L95" s="171"/>
    </row>
    <row r="96" spans="1:12" s="39" customFormat="1" x14ac:dyDescent="0.25">
      <c r="A96" s="377" t="s">
        <v>1088</v>
      </c>
      <c r="B96" s="154">
        <v>5331</v>
      </c>
      <c r="C96" s="675">
        <v>123</v>
      </c>
      <c r="D96" s="380" t="s">
        <v>1392</v>
      </c>
      <c r="E96" s="154" t="s">
        <v>264</v>
      </c>
      <c r="F96" s="155" t="s">
        <v>1634</v>
      </c>
      <c r="G96" s="388"/>
      <c r="H96" s="410">
        <v>225000</v>
      </c>
      <c r="I96" s="410">
        <v>225000</v>
      </c>
      <c r="J96" s="424">
        <v>211030</v>
      </c>
      <c r="K96" s="171"/>
      <c r="L96" s="171"/>
    </row>
    <row r="97" spans="1:12" s="39" customFormat="1" x14ac:dyDescent="0.25">
      <c r="A97" s="377" t="s">
        <v>1088</v>
      </c>
      <c r="B97" s="154">
        <v>5331</v>
      </c>
      <c r="C97" s="675">
        <v>123</v>
      </c>
      <c r="D97" s="380" t="s">
        <v>1393</v>
      </c>
      <c r="E97" s="154" t="s">
        <v>1683</v>
      </c>
      <c r="F97" s="155" t="s">
        <v>1634</v>
      </c>
      <c r="G97" s="388"/>
      <c r="H97" s="410">
        <v>0</v>
      </c>
      <c r="I97" s="410">
        <v>0</v>
      </c>
      <c r="J97" s="408">
        <v>26220</v>
      </c>
    </row>
    <row r="98" spans="1:12" s="39" customFormat="1" ht="13.8" x14ac:dyDescent="0.25">
      <c r="A98" s="378"/>
      <c r="B98" s="154"/>
      <c r="C98" s="675"/>
      <c r="D98" s="164"/>
      <c r="E98" s="167" t="s">
        <v>1654</v>
      </c>
      <c r="F98" s="384"/>
      <c r="G98" s="387">
        <f>SUM(J99:J101)</f>
        <v>391234</v>
      </c>
      <c r="H98" s="156"/>
      <c r="I98" s="414"/>
      <c r="J98" s="38"/>
    </row>
    <row r="99" spans="1:12" s="39" customFormat="1" x14ac:dyDescent="0.25">
      <c r="A99" s="377" t="s">
        <v>1088</v>
      </c>
      <c r="B99" s="154">
        <v>5331</v>
      </c>
      <c r="C99" s="675">
        <v>124</v>
      </c>
      <c r="D99" s="380" t="s">
        <v>1390</v>
      </c>
      <c r="E99" s="154" t="s">
        <v>265</v>
      </c>
      <c r="F99" s="155" t="s">
        <v>1634</v>
      </c>
      <c r="G99" s="388"/>
      <c r="H99" s="410">
        <v>190000</v>
      </c>
      <c r="I99" s="410">
        <v>190000</v>
      </c>
      <c r="J99" s="424">
        <v>200090</v>
      </c>
      <c r="K99" s="171"/>
      <c r="L99" s="171"/>
    </row>
    <row r="100" spans="1:12" s="39" customFormat="1" x14ac:dyDescent="0.25">
      <c r="A100" s="377" t="s">
        <v>1088</v>
      </c>
      <c r="B100" s="154">
        <v>5331</v>
      </c>
      <c r="C100" s="675">
        <v>124</v>
      </c>
      <c r="D100" s="380" t="s">
        <v>1392</v>
      </c>
      <c r="E100" s="154" t="s">
        <v>266</v>
      </c>
      <c r="F100" s="155" t="s">
        <v>1634</v>
      </c>
      <c r="G100" s="388"/>
      <c r="H100" s="410">
        <v>195000</v>
      </c>
      <c r="I100" s="410">
        <v>195000</v>
      </c>
      <c r="J100" s="424">
        <v>179528</v>
      </c>
      <c r="K100" s="171"/>
      <c r="L100" s="171"/>
    </row>
    <row r="101" spans="1:12" s="39" customFormat="1" x14ac:dyDescent="0.25">
      <c r="A101" s="377" t="s">
        <v>1088</v>
      </c>
      <c r="B101" s="154">
        <v>5331</v>
      </c>
      <c r="C101" s="675">
        <v>124</v>
      </c>
      <c r="D101" s="380" t="s">
        <v>1393</v>
      </c>
      <c r="E101" s="154" t="s">
        <v>267</v>
      </c>
      <c r="F101" s="155" t="s">
        <v>1634</v>
      </c>
      <c r="G101" s="388"/>
      <c r="H101" s="410">
        <v>900</v>
      </c>
      <c r="I101" s="410">
        <v>900</v>
      </c>
      <c r="J101" s="408">
        <v>11616</v>
      </c>
    </row>
    <row r="102" spans="1:12" s="39" customFormat="1" ht="13.8" x14ac:dyDescent="0.25">
      <c r="A102" s="378"/>
      <c r="B102" s="154"/>
      <c r="C102" s="675"/>
      <c r="D102" s="164"/>
      <c r="E102" s="167" t="s">
        <v>1656</v>
      </c>
      <c r="F102" s="384"/>
      <c r="G102" s="387">
        <f>SUM(J103:J105)</f>
        <v>977326</v>
      </c>
      <c r="H102" s="156"/>
      <c r="I102" s="414"/>
      <c r="J102" s="38"/>
    </row>
    <row r="103" spans="1:12" s="39" customFormat="1" x14ac:dyDescent="0.25">
      <c r="A103" s="377" t="s">
        <v>1088</v>
      </c>
      <c r="B103" s="154">
        <v>5331</v>
      </c>
      <c r="C103" s="675">
        <v>125</v>
      </c>
      <c r="D103" s="380" t="s">
        <v>1390</v>
      </c>
      <c r="E103" s="154" t="s">
        <v>268</v>
      </c>
      <c r="F103" s="155" t="s">
        <v>1634</v>
      </c>
      <c r="G103" s="388"/>
      <c r="H103" s="410">
        <v>255000</v>
      </c>
      <c r="I103" s="410">
        <v>255000</v>
      </c>
      <c r="J103" s="424">
        <v>216185</v>
      </c>
      <c r="K103" s="171"/>
      <c r="L103" s="171"/>
    </row>
    <row r="104" spans="1:12" s="39" customFormat="1" x14ac:dyDescent="0.25">
      <c r="A104" s="377" t="s">
        <v>1088</v>
      </c>
      <c r="B104" s="154">
        <v>5331</v>
      </c>
      <c r="C104" s="675">
        <v>125</v>
      </c>
      <c r="D104" s="380" t="s">
        <v>1392</v>
      </c>
      <c r="E104" s="154" t="s">
        <v>269</v>
      </c>
      <c r="F104" s="155" t="s">
        <v>1634</v>
      </c>
      <c r="G104" s="388"/>
      <c r="H104" s="410">
        <v>505000</v>
      </c>
      <c r="I104" s="410">
        <v>505000</v>
      </c>
      <c r="J104" s="424">
        <v>593165</v>
      </c>
      <c r="K104" s="171"/>
      <c r="L104" s="171"/>
    </row>
    <row r="105" spans="1:12" s="39" customFormat="1" x14ac:dyDescent="0.25">
      <c r="A105" s="377" t="s">
        <v>1088</v>
      </c>
      <c r="B105" s="154">
        <v>5331</v>
      </c>
      <c r="C105" s="675">
        <v>125</v>
      </c>
      <c r="D105" s="380" t="s">
        <v>1393</v>
      </c>
      <c r="E105" s="154" t="s">
        <v>270</v>
      </c>
      <c r="F105" s="155" t="s">
        <v>1634</v>
      </c>
      <c r="G105" s="388"/>
      <c r="H105" s="410">
        <v>165624</v>
      </c>
      <c r="I105" s="410">
        <v>165624</v>
      </c>
      <c r="J105" s="408">
        <v>167976</v>
      </c>
    </row>
    <row r="106" spans="1:12" s="39" customFormat="1" ht="13.8" x14ac:dyDescent="0.25">
      <c r="A106" s="378"/>
      <c r="B106" s="154"/>
      <c r="C106" s="675"/>
      <c r="D106" s="164"/>
      <c r="E106" s="167" t="s">
        <v>1657</v>
      </c>
      <c r="F106" s="384"/>
      <c r="G106" s="387">
        <f>SUM(J107:J109)</f>
        <v>784967</v>
      </c>
      <c r="H106" s="156"/>
      <c r="I106" s="414"/>
      <c r="J106" s="38"/>
    </row>
    <row r="107" spans="1:12" s="39" customFormat="1" x14ac:dyDescent="0.25">
      <c r="A107" s="377" t="s">
        <v>1088</v>
      </c>
      <c r="B107" s="154">
        <v>5331</v>
      </c>
      <c r="C107" s="675">
        <v>126</v>
      </c>
      <c r="D107" s="380" t="s">
        <v>1390</v>
      </c>
      <c r="E107" s="154" t="s">
        <v>271</v>
      </c>
      <c r="F107" s="155" t="s">
        <v>1634</v>
      </c>
      <c r="G107" s="388"/>
      <c r="H107" s="410">
        <v>105000</v>
      </c>
      <c r="I107" s="410">
        <v>105000</v>
      </c>
      <c r="J107" s="424">
        <v>136586</v>
      </c>
      <c r="K107" s="171"/>
      <c r="L107" s="171"/>
    </row>
    <row r="108" spans="1:12" s="39" customFormat="1" x14ac:dyDescent="0.25">
      <c r="A108" s="377" t="s">
        <v>1088</v>
      </c>
      <c r="B108" s="154">
        <v>5331</v>
      </c>
      <c r="C108" s="675">
        <v>126</v>
      </c>
      <c r="D108" s="380" t="s">
        <v>1392</v>
      </c>
      <c r="E108" s="154" t="s">
        <v>272</v>
      </c>
      <c r="F108" s="155" t="s">
        <v>1634</v>
      </c>
      <c r="G108" s="388"/>
      <c r="H108" s="410">
        <v>490000</v>
      </c>
      <c r="I108" s="410">
        <v>490000</v>
      </c>
      <c r="J108" s="424">
        <v>558537</v>
      </c>
      <c r="K108" s="171"/>
      <c r="L108" s="171"/>
    </row>
    <row r="109" spans="1:12" s="39" customFormat="1" x14ac:dyDescent="0.25">
      <c r="A109" s="377" t="s">
        <v>1088</v>
      </c>
      <c r="B109" s="154">
        <v>5331</v>
      </c>
      <c r="C109" s="675">
        <v>126</v>
      </c>
      <c r="D109" s="380" t="s">
        <v>1393</v>
      </c>
      <c r="E109" s="154" t="s">
        <v>273</v>
      </c>
      <c r="F109" s="155" t="s">
        <v>1634</v>
      </c>
      <c r="G109" s="388"/>
      <c r="H109" s="410">
        <v>89844</v>
      </c>
      <c r="I109" s="410">
        <v>89844</v>
      </c>
      <c r="J109" s="408">
        <v>89844</v>
      </c>
    </row>
    <row r="110" spans="1:12" s="39" customFormat="1" ht="13.8" x14ac:dyDescent="0.25">
      <c r="A110" s="378"/>
      <c r="B110" s="154"/>
      <c r="C110" s="675"/>
      <c r="D110" s="164"/>
      <c r="E110" s="167" t="s">
        <v>1658</v>
      </c>
      <c r="F110" s="384"/>
      <c r="G110" s="387">
        <f>SUM(J111:J113)</f>
        <v>944072</v>
      </c>
      <c r="H110" s="156"/>
      <c r="I110" s="398"/>
      <c r="J110" s="38"/>
    </row>
    <row r="111" spans="1:12" s="39" customFormat="1" x14ac:dyDescent="0.25">
      <c r="A111" s="377" t="s">
        <v>1088</v>
      </c>
      <c r="B111" s="154">
        <v>5331</v>
      </c>
      <c r="C111" s="675">
        <v>127</v>
      </c>
      <c r="D111" s="380" t="s">
        <v>1390</v>
      </c>
      <c r="E111" s="154" t="s">
        <v>274</v>
      </c>
      <c r="F111" s="155" t="s">
        <v>1634</v>
      </c>
      <c r="G111" s="388"/>
      <c r="H111" s="410">
        <v>190000</v>
      </c>
      <c r="I111" s="410">
        <v>190000</v>
      </c>
      <c r="J111" s="424">
        <v>172937</v>
      </c>
      <c r="K111" s="171"/>
      <c r="L111" s="171"/>
    </row>
    <row r="112" spans="1:12" s="39" customFormat="1" x14ac:dyDescent="0.25">
      <c r="A112" s="377" t="s">
        <v>1088</v>
      </c>
      <c r="B112" s="154">
        <v>5331</v>
      </c>
      <c r="C112" s="675">
        <v>127</v>
      </c>
      <c r="D112" s="380" t="s">
        <v>1392</v>
      </c>
      <c r="E112" s="154" t="s">
        <v>275</v>
      </c>
      <c r="F112" s="155" t="s">
        <v>1634</v>
      </c>
      <c r="G112" s="388"/>
      <c r="H112" s="410">
        <v>515000</v>
      </c>
      <c r="I112" s="410">
        <v>515000</v>
      </c>
      <c r="J112" s="424">
        <v>558483</v>
      </c>
      <c r="K112" s="171"/>
      <c r="L112" s="171"/>
    </row>
    <row r="113" spans="1:14" s="39" customFormat="1" x14ac:dyDescent="0.25">
      <c r="A113" s="377" t="s">
        <v>1088</v>
      </c>
      <c r="B113" s="154">
        <v>5331</v>
      </c>
      <c r="C113" s="675">
        <v>127</v>
      </c>
      <c r="D113" s="380" t="s">
        <v>1393</v>
      </c>
      <c r="E113" s="154" t="s">
        <v>276</v>
      </c>
      <c r="F113" s="155" t="s">
        <v>1634</v>
      </c>
      <c r="G113" s="388"/>
      <c r="H113" s="410">
        <v>212652</v>
      </c>
      <c r="I113" s="410">
        <v>212652</v>
      </c>
      <c r="J113" s="408">
        <v>212652</v>
      </c>
    </row>
    <row r="114" spans="1:14" s="39" customFormat="1" ht="13.8" x14ac:dyDescent="0.25">
      <c r="A114" s="378"/>
      <c r="B114" s="154"/>
      <c r="C114" s="675"/>
      <c r="D114" s="164"/>
      <c r="E114" s="167" t="s">
        <v>1659</v>
      </c>
      <c r="F114" s="384"/>
      <c r="G114" s="387">
        <f>SUM(J115:J117)</f>
        <v>907669</v>
      </c>
      <c r="H114" s="156"/>
      <c r="I114" s="414"/>
      <c r="J114" s="38"/>
    </row>
    <row r="115" spans="1:14" s="39" customFormat="1" x14ac:dyDescent="0.25">
      <c r="A115" s="377" t="s">
        <v>1088</v>
      </c>
      <c r="B115" s="154">
        <v>5331</v>
      </c>
      <c r="C115" s="675">
        <v>128</v>
      </c>
      <c r="D115" s="380" t="s">
        <v>1390</v>
      </c>
      <c r="E115" s="154" t="s">
        <v>277</v>
      </c>
      <c r="F115" s="155" t="s">
        <v>1634</v>
      </c>
      <c r="G115" s="388"/>
      <c r="H115" s="410">
        <v>360000</v>
      </c>
      <c r="I115" s="410">
        <v>360000</v>
      </c>
      <c r="J115" s="424">
        <v>344835</v>
      </c>
      <c r="K115" s="171"/>
      <c r="L115" s="171"/>
    </row>
    <row r="116" spans="1:14" x14ac:dyDescent="0.25">
      <c r="A116" s="377" t="s">
        <v>1088</v>
      </c>
      <c r="B116" s="154">
        <v>5331</v>
      </c>
      <c r="C116" s="675">
        <v>128</v>
      </c>
      <c r="D116" s="380" t="s">
        <v>1392</v>
      </c>
      <c r="E116" s="154" t="s">
        <v>278</v>
      </c>
      <c r="F116" s="155" t="s">
        <v>1634</v>
      </c>
      <c r="G116" s="388"/>
      <c r="H116" s="410">
        <v>515000</v>
      </c>
      <c r="I116" s="410">
        <v>515000</v>
      </c>
      <c r="J116" s="424">
        <v>508510</v>
      </c>
      <c r="K116" s="171"/>
      <c r="L116" s="171"/>
    </row>
    <row r="117" spans="1:14" x14ac:dyDescent="0.25">
      <c r="A117" s="377" t="s">
        <v>1088</v>
      </c>
      <c r="B117" s="154">
        <v>5331</v>
      </c>
      <c r="C117" s="675">
        <v>128</v>
      </c>
      <c r="D117" s="380" t="s">
        <v>1393</v>
      </c>
      <c r="E117" s="154" t="s">
        <v>279</v>
      </c>
      <c r="F117" s="155" t="s">
        <v>1634</v>
      </c>
      <c r="G117" s="388"/>
      <c r="H117" s="410">
        <v>49596</v>
      </c>
      <c r="I117" s="410">
        <v>49596</v>
      </c>
      <c r="J117" s="408">
        <v>54324</v>
      </c>
      <c r="L117" s="39"/>
    </row>
    <row r="118" spans="1:14" ht="13.8" x14ac:dyDescent="0.25">
      <c r="A118" s="378"/>
      <c r="B118" s="154"/>
      <c r="C118" s="675"/>
      <c r="D118" s="164"/>
      <c r="E118" s="167" t="s">
        <v>1660</v>
      </c>
      <c r="F118" s="384"/>
      <c r="G118" s="387">
        <f>SUM(J119:J121)</f>
        <v>921788</v>
      </c>
      <c r="H118" s="156"/>
      <c r="I118" s="414"/>
      <c r="J118" s="38"/>
      <c r="L118" s="39"/>
    </row>
    <row r="119" spans="1:14" x14ac:dyDescent="0.25">
      <c r="A119" s="377" t="s">
        <v>1088</v>
      </c>
      <c r="B119" s="154">
        <v>5331</v>
      </c>
      <c r="C119" s="675">
        <v>129</v>
      </c>
      <c r="D119" s="380" t="s">
        <v>1390</v>
      </c>
      <c r="E119" s="154" t="s">
        <v>280</v>
      </c>
      <c r="F119" s="155" t="s">
        <v>1634</v>
      </c>
      <c r="G119" s="388"/>
      <c r="H119" s="410">
        <v>50000</v>
      </c>
      <c r="I119" s="410">
        <v>77164</v>
      </c>
      <c r="J119" s="424">
        <v>64628</v>
      </c>
      <c r="K119" s="171"/>
      <c r="L119" s="171"/>
    </row>
    <row r="120" spans="1:14" x14ac:dyDescent="0.25">
      <c r="A120" s="377" t="s">
        <v>1088</v>
      </c>
      <c r="B120" s="154">
        <v>5331</v>
      </c>
      <c r="C120" s="378">
        <v>129</v>
      </c>
      <c r="D120" s="395" t="s">
        <v>1392</v>
      </c>
      <c r="E120" s="154" t="s">
        <v>281</v>
      </c>
      <c r="F120" s="155" t="s">
        <v>1634</v>
      </c>
      <c r="G120" s="388"/>
      <c r="H120" s="411">
        <v>265000</v>
      </c>
      <c r="I120" s="654">
        <v>265000</v>
      </c>
      <c r="J120" s="424">
        <v>275616</v>
      </c>
      <c r="K120" s="171"/>
      <c r="L120" s="171"/>
    </row>
    <row r="121" spans="1:14" x14ac:dyDescent="0.25">
      <c r="A121" s="377" t="s">
        <v>1088</v>
      </c>
      <c r="B121" s="154">
        <v>5331</v>
      </c>
      <c r="C121" s="378">
        <v>129</v>
      </c>
      <c r="D121" s="395" t="s">
        <v>1393</v>
      </c>
      <c r="E121" s="154" t="s">
        <v>282</v>
      </c>
      <c r="F121" s="155" t="s">
        <v>1634</v>
      </c>
      <c r="G121" s="388"/>
      <c r="H121" s="411">
        <v>583547</v>
      </c>
      <c r="I121" s="654">
        <v>583547</v>
      </c>
      <c r="J121" s="408">
        <v>581544</v>
      </c>
      <c r="L121" s="171"/>
    </row>
    <row r="122" spans="1:14" x14ac:dyDescent="0.25">
      <c r="A122" s="361"/>
      <c r="B122" s="19"/>
      <c r="C122" s="19"/>
      <c r="D122" s="19"/>
      <c r="E122" s="19"/>
      <c r="F122" s="19"/>
      <c r="G122" s="343"/>
      <c r="H122" s="342"/>
      <c r="I122" s="414"/>
      <c r="J122" s="342"/>
      <c r="K122" s="171"/>
      <c r="L122" s="171"/>
      <c r="M122" s="171"/>
    </row>
    <row r="123" spans="1:14" ht="17.399999999999999" x14ac:dyDescent="0.25">
      <c r="A123" s="379"/>
      <c r="B123" s="374"/>
      <c r="C123" s="374"/>
      <c r="D123" s="374"/>
      <c r="E123" s="392" t="s">
        <v>1698</v>
      </c>
      <c r="F123" s="393"/>
      <c r="G123" s="422">
        <f>SUM(G124+G128+G132+G137+G141+G145+G149+G153+G157+G161+G165+G169+G174+G178+G182+G186+G190+G194+G198+G202+G206+G209)</f>
        <v>86843809</v>
      </c>
      <c r="H123" s="394"/>
      <c r="I123" s="415"/>
      <c r="J123" s="607"/>
      <c r="K123" s="171"/>
      <c r="L123" s="171"/>
    </row>
    <row r="124" spans="1:14" ht="13.8" x14ac:dyDescent="0.25">
      <c r="A124" s="173" t="s">
        <v>562</v>
      </c>
      <c r="B124" s="173" t="s">
        <v>563</v>
      </c>
      <c r="C124" s="173" t="s">
        <v>436</v>
      </c>
      <c r="D124" s="173" t="s">
        <v>27</v>
      </c>
      <c r="E124" s="167" t="s">
        <v>1661</v>
      </c>
      <c r="F124" s="385"/>
      <c r="G124" s="389">
        <f>SUM(J125:J127)</f>
        <v>3554973</v>
      </c>
      <c r="H124" s="156"/>
      <c r="I124" s="655"/>
      <c r="J124" s="38"/>
      <c r="K124" s="171"/>
      <c r="L124" s="171"/>
    </row>
    <row r="125" spans="1:14" x14ac:dyDescent="0.25">
      <c r="A125" s="377" t="s">
        <v>1091</v>
      </c>
      <c r="B125" s="154">
        <v>5331</v>
      </c>
      <c r="C125" s="676">
        <v>200</v>
      </c>
      <c r="D125" s="395" t="s">
        <v>1390</v>
      </c>
      <c r="E125" s="154" t="s">
        <v>283</v>
      </c>
      <c r="F125" s="155" t="s">
        <v>1634</v>
      </c>
      <c r="G125" s="388"/>
      <c r="H125" s="407">
        <v>1200000</v>
      </c>
      <c r="I125" s="656">
        <v>1200000</v>
      </c>
      <c r="J125" s="424">
        <v>1512071</v>
      </c>
      <c r="K125" s="171"/>
      <c r="L125" s="171"/>
      <c r="M125" s="171"/>
      <c r="N125" s="171"/>
    </row>
    <row r="126" spans="1:14" x14ac:dyDescent="0.25">
      <c r="A126" s="377" t="s">
        <v>1091</v>
      </c>
      <c r="B126" s="154">
        <v>5331</v>
      </c>
      <c r="C126" s="677">
        <v>200</v>
      </c>
      <c r="D126" s="380" t="s">
        <v>1392</v>
      </c>
      <c r="E126" s="154" t="s">
        <v>284</v>
      </c>
      <c r="F126" s="155" t="s">
        <v>1634</v>
      </c>
      <c r="G126" s="388"/>
      <c r="H126" s="399">
        <v>1380000</v>
      </c>
      <c r="I126" s="399">
        <v>1380000</v>
      </c>
      <c r="J126" s="424">
        <v>1365756</v>
      </c>
      <c r="K126" s="171"/>
      <c r="L126" s="171"/>
    </row>
    <row r="127" spans="1:14" x14ac:dyDescent="0.25">
      <c r="A127" s="377" t="s">
        <v>1091</v>
      </c>
      <c r="B127" s="154">
        <v>5331</v>
      </c>
      <c r="C127" s="677">
        <v>200</v>
      </c>
      <c r="D127" s="380" t="s">
        <v>1393</v>
      </c>
      <c r="E127" s="154" t="s">
        <v>285</v>
      </c>
      <c r="F127" s="155" t="s">
        <v>1634</v>
      </c>
      <c r="G127" s="388"/>
      <c r="H127" s="399">
        <v>647164</v>
      </c>
      <c r="I127" s="399">
        <v>647164</v>
      </c>
      <c r="J127" s="409">
        <v>677146</v>
      </c>
      <c r="K127" s="171"/>
      <c r="L127" s="171"/>
    </row>
    <row r="128" spans="1:14" ht="13.8" x14ac:dyDescent="0.25">
      <c r="A128" s="378"/>
      <c r="B128" s="154"/>
      <c r="C128" s="677"/>
      <c r="D128" s="164"/>
      <c r="E128" s="167" t="s">
        <v>1662</v>
      </c>
      <c r="F128" s="384"/>
      <c r="G128" s="387">
        <f>SUM(J129:J131)</f>
        <v>4598971</v>
      </c>
      <c r="H128" s="156"/>
      <c r="I128" s="169"/>
      <c r="J128" s="38"/>
      <c r="K128" s="171"/>
      <c r="L128" s="171"/>
    </row>
    <row r="129" spans="1:12" x14ac:dyDescent="0.25">
      <c r="A129" s="377" t="s">
        <v>1091</v>
      </c>
      <c r="B129" s="154">
        <v>5331</v>
      </c>
      <c r="C129" s="677">
        <v>201</v>
      </c>
      <c r="D129" s="380" t="s">
        <v>1390</v>
      </c>
      <c r="E129" s="154" t="s">
        <v>286</v>
      </c>
      <c r="F129" s="155" t="s">
        <v>1634</v>
      </c>
      <c r="G129" s="388"/>
      <c r="H129" s="399">
        <v>1110000</v>
      </c>
      <c r="I129" s="399">
        <v>1110000</v>
      </c>
      <c r="J129" s="424">
        <v>1381611</v>
      </c>
      <c r="K129" s="171"/>
      <c r="L129" s="171"/>
    </row>
    <row r="130" spans="1:12" x14ac:dyDescent="0.25">
      <c r="A130" s="377" t="s">
        <v>1091</v>
      </c>
      <c r="B130" s="154">
        <v>5331</v>
      </c>
      <c r="C130" s="677">
        <v>201</v>
      </c>
      <c r="D130" s="380" t="s">
        <v>1392</v>
      </c>
      <c r="E130" s="154" t="s">
        <v>287</v>
      </c>
      <c r="F130" s="155" t="s">
        <v>1634</v>
      </c>
      <c r="G130" s="388"/>
      <c r="H130" s="399">
        <v>2095000</v>
      </c>
      <c r="I130" s="399">
        <v>2095000</v>
      </c>
      <c r="J130" s="424">
        <v>2364407</v>
      </c>
      <c r="K130" s="171"/>
      <c r="L130" s="171"/>
    </row>
    <row r="131" spans="1:12" x14ac:dyDescent="0.25">
      <c r="A131" s="377" t="s">
        <v>1091</v>
      </c>
      <c r="B131" s="154">
        <v>5331</v>
      </c>
      <c r="C131" s="677">
        <v>201</v>
      </c>
      <c r="D131" s="380" t="s">
        <v>1393</v>
      </c>
      <c r="E131" s="154" t="s">
        <v>288</v>
      </c>
      <c r="F131" s="155" t="s">
        <v>1634</v>
      </c>
      <c r="G131" s="388"/>
      <c r="H131" s="399">
        <v>861016</v>
      </c>
      <c r="I131" s="399">
        <v>861016</v>
      </c>
      <c r="J131" s="409">
        <v>852953</v>
      </c>
      <c r="K131" s="171"/>
      <c r="L131" s="171"/>
    </row>
    <row r="132" spans="1:12" ht="13.8" x14ac:dyDescent="0.25">
      <c r="A132" s="378"/>
      <c r="B132" s="154"/>
      <c r="C132" s="677"/>
      <c r="D132" s="164"/>
      <c r="E132" s="167" t="s">
        <v>1663</v>
      </c>
      <c r="F132" s="384"/>
      <c r="G132" s="387">
        <f>SUM(J133:J136)</f>
        <v>7050293</v>
      </c>
      <c r="H132" s="156"/>
      <c r="I132" s="169"/>
      <c r="J132" s="38"/>
      <c r="K132" s="171"/>
      <c r="L132" s="171"/>
    </row>
    <row r="133" spans="1:12" x14ac:dyDescent="0.25">
      <c r="A133" s="377" t="s">
        <v>1091</v>
      </c>
      <c r="B133" s="154">
        <v>5331</v>
      </c>
      <c r="C133" s="677">
        <v>202</v>
      </c>
      <c r="D133" s="380" t="s">
        <v>1390</v>
      </c>
      <c r="E133" s="154" t="s">
        <v>289</v>
      </c>
      <c r="F133" s="155" t="s">
        <v>1634</v>
      </c>
      <c r="G133" s="388"/>
      <c r="H133" s="399">
        <v>1210000</v>
      </c>
      <c r="I133" s="399">
        <v>1210000</v>
      </c>
      <c r="J133" s="424">
        <v>1508448</v>
      </c>
      <c r="K133" s="171"/>
      <c r="L133" s="171"/>
    </row>
    <row r="134" spans="1:12" x14ac:dyDescent="0.25">
      <c r="A134" s="377" t="s">
        <v>1091</v>
      </c>
      <c r="B134" s="154">
        <v>5331</v>
      </c>
      <c r="C134" s="677">
        <v>202</v>
      </c>
      <c r="D134" s="380" t="s">
        <v>1392</v>
      </c>
      <c r="E134" s="154" t="s">
        <v>290</v>
      </c>
      <c r="F134" s="155" t="s">
        <v>1634</v>
      </c>
      <c r="G134" s="388"/>
      <c r="H134" s="399">
        <v>2465000</v>
      </c>
      <c r="I134" s="399">
        <v>2465000</v>
      </c>
      <c r="J134" s="424">
        <v>2483593</v>
      </c>
      <c r="K134" s="171"/>
      <c r="L134" s="171"/>
    </row>
    <row r="135" spans="1:12" x14ac:dyDescent="0.25">
      <c r="A135" s="377" t="s">
        <v>1091</v>
      </c>
      <c r="B135" s="154">
        <v>5331</v>
      </c>
      <c r="C135" s="677">
        <v>202</v>
      </c>
      <c r="D135" s="380" t="s">
        <v>1393</v>
      </c>
      <c r="E135" s="154" t="s">
        <v>291</v>
      </c>
      <c r="F135" s="155" t="s">
        <v>1634</v>
      </c>
      <c r="G135" s="388"/>
      <c r="H135" s="399">
        <v>2185812</v>
      </c>
      <c r="I135" s="399">
        <v>2185812</v>
      </c>
      <c r="J135" s="409">
        <v>2148252</v>
      </c>
      <c r="K135" s="171"/>
      <c r="L135" s="171"/>
    </row>
    <row r="136" spans="1:12" x14ac:dyDescent="0.25">
      <c r="A136" s="377" t="s">
        <v>1091</v>
      </c>
      <c r="B136" s="154">
        <v>5331</v>
      </c>
      <c r="C136" s="677">
        <v>202</v>
      </c>
      <c r="D136" s="380" t="s">
        <v>1395</v>
      </c>
      <c r="E136" s="154" t="s">
        <v>292</v>
      </c>
      <c r="F136" s="155" t="s">
        <v>1634</v>
      </c>
      <c r="G136" s="388"/>
      <c r="H136" s="399">
        <v>764203</v>
      </c>
      <c r="I136" s="399">
        <v>764203</v>
      </c>
      <c r="J136" s="409">
        <v>910000</v>
      </c>
      <c r="K136" s="171"/>
      <c r="L136" s="171"/>
    </row>
    <row r="137" spans="1:12" ht="13.8" x14ac:dyDescent="0.25">
      <c r="A137" s="378"/>
      <c r="B137" s="154"/>
      <c r="C137" s="677"/>
      <c r="D137" s="164"/>
      <c r="E137" s="167" t="s">
        <v>1664</v>
      </c>
      <c r="F137" s="384"/>
      <c r="G137" s="387">
        <f>SUM(J138:J140)</f>
        <v>3835197</v>
      </c>
      <c r="H137" s="157"/>
      <c r="I137" s="169"/>
      <c r="J137" s="38"/>
      <c r="K137" s="171"/>
      <c r="L137" s="171"/>
    </row>
    <row r="138" spans="1:12" s="39" customFormat="1" x14ac:dyDescent="0.25">
      <c r="A138" s="377" t="s">
        <v>1091</v>
      </c>
      <c r="B138" s="154">
        <v>5331</v>
      </c>
      <c r="C138" s="677">
        <v>203</v>
      </c>
      <c r="D138" s="380" t="s">
        <v>1390</v>
      </c>
      <c r="E138" s="154" t="s">
        <v>293</v>
      </c>
      <c r="F138" s="155" t="s">
        <v>1634</v>
      </c>
      <c r="G138" s="388"/>
      <c r="H138" s="399">
        <v>1420000</v>
      </c>
      <c r="I138" s="399">
        <v>1420000</v>
      </c>
      <c r="J138" s="424">
        <v>1669258</v>
      </c>
      <c r="K138" s="171"/>
      <c r="L138" s="171"/>
    </row>
    <row r="139" spans="1:12" x14ac:dyDescent="0.25">
      <c r="A139" s="377" t="s">
        <v>1091</v>
      </c>
      <c r="B139" s="154">
        <v>5331</v>
      </c>
      <c r="C139" s="677">
        <v>203</v>
      </c>
      <c r="D139" s="390" t="s">
        <v>1392</v>
      </c>
      <c r="E139" s="154" t="s">
        <v>294</v>
      </c>
      <c r="F139" s="155" t="s">
        <v>1634</v>
      </c>
      <c r="G139" s="388"/>
      <c r="H139" s="399">
        <v>2155000</v>
      </c>
      <c r="I139" s="399">
        <v>2155000</v>
      </c>
      <c r="J139" s="424">
        <v>2032391</v>
      </c>
      <c r="K139" s="171"/>
      <c r="L139" s="171"/>
    </row>
    <row r="140" spans="1:12" x14ac:dyDescent="0.25">
      <c r="A140" s="377" t="s">
        <v>1091</v>
      </c>
      <c r="B140" s="154">
        <v>5331</v>
      </c>
      <c r="C140" s="677">
        <v>203</v>
      </c>
      <c r="D140" s="390" t="s">
        <v>1393</v>
      </c>
      <c r="E140" s="154" t="s">
        <v>295</v>
      </c>
      <c r="F140" s="155" t="s">
        <v>1634</v>
      </c>
      <c r="G140" s="388"/>
      <c r="H140" s="399">
        <v>138978</v>
      </c>
      <c r="I140" s="399">
        <v>138978</v>
      </c>
      <c r="J140" s="409">
        <v>133548</v>
      </c>
      <c r="K140" s="171"/>
      <c r="L140" s="171"/>
    </row>
    <row r="141" spans="1:12" ht="13.8" x14ac:dyDescent="0.25">
      <c r="A141" s="378"/>
      <c r="B141" s="154"/>
      <c r="C141" s="677"/>
      <c r="D141" s="164"/>
      <c r="E141" s="167" t="s">
        <v>1665</v>
      </c>
      <c r="F141" s="384"/>
      <c r="G141" s="387">
        <f>SUM(J142:J144)</f>
        <v>12802973</v>
      </c>
      <c r="H141" s="156"/>
      <c r="I141" s="169"/>
      <c r="J141" s="38"/>
      <c r="K141" s="171"/>
      <c r="L141" s="171"/>
    </row>
    <row r="142" spans="1:12" x14ac:dyDescent="0.25">
      <c r="A142" s="377" t="s">
        <v>1091</v>
      </c>
      <c r="B142" s="154">
        <v>5331</v>
      </c>
      <c r="C142" s="677">
        <v>204</v>
      </c>
      <c r="D142" s="380" t="s">
        <v>1390</v>
      </c>
      <c r="E142" s="154" t="s">
        <v>296</v>
      </c>
      <c r="F142" s="155" t="s">
        <v>1634</v>
      </c>
      <c r="G142" s="388"/>
      <c r="H142" s="399">
        <v>1580000</v>
      </c>
      <c r="I142" s="399">
        <v>1580000</v>
      </c>
      <c r="J142" s="424">
        <v>1945309</v>
      </c>
      <c r="K142" s="171"/>
      <c r="L142" s="171"/>
    </row>
    <row r="143" spans="1:12" x14ac:dyDescent="0.25">
      <c r="A143" s="377" t="s">
        <v>1091</v>
      </c>
      <c r="B143" s="154">
        <v>5331</v>
      </c>
      <c r="C143" s="677">
        <v>204</v>
      </c>
      <c r="D143" s="380" t="s">
        <v>1392</v>
      </c>
      <c r="E143" s="154" t="s">
        <v>297</v>
      </c>
      <c r="F143" s="155" t="s">
        <v>1634</v>
      </c>
      <c r="G143" s="388"/>
      <c r="H143" s="399">
        <v>6680000</v>
      </c>
      <c r="I143" s="399">
        <v>6680000</v>
      </c>
      <c r="J143" s="424">
        <v>6680315</v>
      </c>
      <c r="K143" s="171"/>
      <c r="L143" s="171"/>
    </row>
    <row r="144" spans="1:12" x14ac:dyDescent="0.25">
      <c r="A144" s="377" t="s">
        <v>1091</v>
      </c>
      <c r="B144" s="154">
        <v>5331</v>
      </c>
      <c r="C144" s="677">
        <v>204</v>
      </c>
      <c r="D144" s="380" t="s">
        <v>1393</v>
      </c>
      <c r="E144" s="154" t="s">
        <v>298</v>
      </c>
      <c r="F144" s="155" t="s">
        <v>1634</v>
      </c>
      <c r="G144" s="388"/>
      <c r="H144" s="399">
        <v>4219860</v>
      </c>
      <c r="I144" s="399">
        <v>4219860</v>
      </c>
      <c r="J144" s="409">
        <v>4177349</v>
      </c>
      <c r="K144" s="171"/>
      <c r="L144" s="171"/>
    </row>
    <row r="145" spans="1:12" ht="13.8" x14ac:dyDescent="0.25">
      <c r="A145" s="378"/>
      <c r="B145" s="154"/>
      <c r="C145" s="677"/>
      <c r="D145" s="164"/>
      <c r="E145" s="167" t="s">
        <v>1682</v>
      </c>
      <c r="F145" s="386"/>
      <c r="G145" s="387">
        <f>SUM(J146:J148)</f>
        <v>3927273</v>
      </c>
      <c r="H145" s="383"/>
      <c r="I145" s="169"/>
      <c r="J145" s="38"/>
      <c r="K145" s="171"/>
      <c r="L145" s="171"/>
    </row>
    <row r="146" spans="1:12" x14ac:dyDescent="0.25">
      <c r="A146" s="377" t="s">
        <v>1091</v>
      </c>
      <c r="B146" s="154">
        <v>5331</v>
      </c>
      <c r="C146" s="677">
        <v>205</v>
      </c>
      <c r="D146" s="380" t="s">
        <v>1390</v>
      </c>
      <c r="E146" s="154" t="s">
        <v>299</v>
      </c>
      <c r="F146" s="155" t="s">
        <v>1634</v>
      </c>
      <c r="G146" s="388"/>
      <c r="H146" s="399">
        <v>1305000</v>
      </c>
      <c r="I146" s="399">
        <v>1305000</v>
      </c>
      <c r="J146" s="424">
        <v>1518595</v>
      </c>
      <c r="K146" s="171"/>
      <c r="L146" s="171"/>
    </row>
    <row r="147" spans="1:12" x14ac:dyDescent="0.25">
      <c r="A147" s="377" t="s">
        <v>1091</v>
      </c>
      <c r="B147" s="154">
        <v>5331</v>
      </c>
      <c r="C147" s="677">
        <v>205</v>
      </c>
      <c r="D147" s="380" t="s">
        <v>1392</v>
      </c>
      <c r="E147" s="154" t="s">
        <v>300</v>
      </c>
      <c r="F147" s="155" t="s">
        <v>1634</v>
      </c>
      <c r="G147" s="388"/>
      <c r="H147" s="399">
        <v>2050000</v>
      </c>
      <c r="I147" s="399">
        <v>2050000</v>
      </c>
      <c r="J147" s="424">
        <v>1968328</v>
      </c>
      <c r="K147" s="171"/>
      <c r="L147" s="171"/>
    </row>
    <row r="148" spans="1:12" x14ac:dyDescent="0.25">
      <c r="A148" s="377" t="s">
        <v>1091</v>
      </c>
      <c r="B148" s="154">
        <v>5331</v>
      </c>
      <c r="C148" s="677">
        <v>205</v>
      </c>
      <c r="D148" s="380" t="s">
        <v>1393</v>
      </c>
      <c r="E148" s="154" t="s">
        <v>301</v>
      </c>
      <c r="F148" s="155" t="s">
        <v>1634</v>
      </c>
      <c r="G148" s="388"/>
      <c r="H148" s="399">
        <v>452784</v>
      </c>
      <c r="I148" s="399">
        <v>452784</v>
      </c>
      <c r="J148" s="409">
        <v>440350</v>
      </c>
      <c r="K148" s="171"/>
      <c r="L148" s="171"/>
    </row>
    <row r="149" spans="1:12" ht="13.8" x14ac:dyDescent="0.25">
      <c r="A149" s="378"/>
      <c r="B149" s="154"/>
      <c r="C149" s="677"/>
      <c r="D149" s="164"/>
      <c r="E149" s="167" t="s">
        <v>1666</v>
      </c>
      <c r="F149" s="384"/>
      <c r="G149" s="387">
        <f>SUM(J150:J152)</f>
        <v>4248664</v>
      </c>
      <c r="H149" s="156"/>
      <c r="I149" s="169"/>
      <c r="J149" s="38"/>
      <c r="K149" s="171"/>
      <c r="L149" s="171"/>
    </row>
    <row r="150" spans="1:12" x14ac:dyDescent="0.25">
      <c r="A150" s="377" t="s">
        <v>1091</v>
      </c>
      <c r="B150" s="154">
        <v>5331</v>
      </c>
      <c r="C150" s="677">
        <v>206</v>
      </c>
      <c r="D150" s="380" t="s">
        <v>1390</v>
      </c>
      <c r="E150" s="154" t="s">
        <v>302</v>
      </c>
      <c r="F150" s="155" t="s">
        <v>1634</v>
      </c>
      <c r="G150" s="388"/>
      <c r="H150" s="399">
        <v>1455000</v>
      </c>
      <c r="I150" s="399">
        <v>1455000</v>
      </c>
      <c r="J150" s="424">
        <v>1749120</v>
      </c>
      <c r="K150" s="171"/>
      <c r="L150" s="171"/>
    </row>
    <row r="151" spans="1:12" x14ac:dyDescent="0.25">
      <c r="A151" s="377" t="s">
        <v>1091</v>
      </c>
      <c r="B151" s="154">
        <v>5331</v>
      </c>
      <c r="C151" s="677">
        <v>206</v>
      </c>
      <c r="D151" s="380" t="s">
        <v>1392</v>
      </c>
      <c r="E151" s="154" t="s">
        <v>303</v>
      </c>
      <c r="F151" s="155" t="s">
        <v>1634</v>
      </c>
      <c r="G151" s="388"/>
      <c r="H151" s="399">
        <v>2000000</v>
      </c>
      <c r="I151" s="399">
        <v>2000000</v>
      </c>
      <c r="J151" s="424">
        <v>1933848</v>
      </c>
      <c r="K151" s="171"/>
      <c r="L151" s="171"/>
    </row>
    <row r="152" spans="1:12" x14ac:dyDescent="0.25">
      <c r="A152" s="377" t="s">
        <v>1091</v>
      </c>
      <c r="B152" s="154">
        <v>5331</v>
      </c>
      <c r="C152" s="677">
        <v>206</v>
      </c>
      <c r="D152" s="380" t="s">
        <v>1393</v>
      </c>
      <c r="E152" s="154" t="s">
        <v>304</v>
      </c>
      <c r="F152" s="155" t="s">
        <v>1634</v>
      </c>
      <c r="G152" s="388"/>
      <c r="H152" s="399">
        <v>564648</v>
      </c>
      <c r="I152" s="399">
        <v>564648</v>
      </c>
      <c r="J152" s="409">
        <v>565696</v>
      </c>
      <c r="K152" s="171"/>
      <c r="L152" s="171"/>
    </row>
    <row r="153" spans="1:12" ht="13.8" x14ac:dyDescent="0.25">
      <c r="A153" s="378"/>
      <c r="B153" s="154"/>
      <c r="C153" s="677"/>
      <c r="D153" s="164"/>
      <c r="E153" s="167" t="s">
        <v>1667</v>
      </c>
      <c r="F153" s="384"/>
      <c r="G153" s="387">
        <f>SUM(J154:J156)</f>
        <v>2593286</v>
      </c>
      <c r="H153" s="156"/>
      <c r="I153" s="169"/>
      <c r="J153" s="38"/>
      <c r="K153" s="171"/>
      <c r="L153" s="171"/>
    </row>
    <row r="154" spans="1:12" x14ac:dyDescent="0.25">
      <c r="A154" s="377" t="s">
        <v>1091</v>
      </c>
      <c r="B154" s="154">
        <v>5331</v>
      </c>
      <c r="C154" s="677">
        <v>207</v>
      </c>
      <c r="D154" s="380" t="s">
        <v>1390</v>
      </c>
      <c r="E154" s="154" t="s">
        <v>305</v>
      </c>
      <c r="F154" s="155" t="s">
        <v>1634</v>
      </c>
      <c r="G154" s="388"/>
      <c r="H154" s="399">
        <v>815000</v>
      </c>
      <c r="I154" s="399">
        <v>815000</v>
      </c>
      <c r="J154" s="424">
        <v>1092062</v>
      </c>
      <c r="K154" s="171"/>
      <c r="L154" s="171"/>
    </row>
    <row r="155" spans="1:12" x14ac:dyDescent="0.25">
      <c r="A155" s="377" t="s">
        <v>1091</v>
      </c>
      <c r="B155" s="154">
        <v>5331</v>
      </c>
      <c r="C155" s="677">
        <v>207</v>
      </c>
      <c r="D155" s="380" t="s">
        <v>1392</v>
      </c>
      <c r="E155" s="154" t="s">
        <v>306</v>
      </c>
      <c r="F155" s="155" t="s">
        <v>1634</v>
      </c>
      <c r="G155" s="388"/>
      <c r="H155" s="399">
        <v>1100000</v>
      </c>
      <c r="I155" s="399">
        <v>1100000</v>
      </c>
      <c r="J155" s="424">
        <v>1270404</v>
      </c>
      <c r="K155" s="171"/>
      <c r="L155" s="171"/>
    </row>
    <row r="156" spans="1:12" x14ac:dyDescent="0.25">
      <c r="A156" s="377" t="s">
        <v>1091</v>
      </c>
      <c r="B156" s="154">
        <v>5331</v>
      </c>
      <c r="C156" s="677">
        <v>207</v>
      </c>
      <c r="D156" s="380" t="s">
        <v>1393</v>
      </c>
      <c r="E156" s="154" t="s">
        <v>307</v>
      </c>
      <c r="F156" s="155" t="s">
        <v>1634</v>
      </c>
      <c r="G156" s="388"/>
      <c r="H156" s="399">
        <v>239000</v>
      </c>
      <c r="I156" s="399">
        <v>239000</v>
      </c>
      <c r="J156" s="409">
        <v>230820</v>
      </c>
      <c r="K156" s="171"/>
      <c r="L156" s="171"/>
    </row>
    <row r="157" spans="1:12" ht="13.8" x14ac:dyDescent="0.25">
      <c r="A157" s="378"/>
      <c r="B157" s="154"/>
      <c r="C157" s="677"/>
      <c r="D157" s="164"/>
      <c r="E157" s="167" t="s">
        <v>1668</v>
      </c>
      <c r="F157" s="384"/>
      <c r="G157" s="387">
        <f>SUM(J158:J160)</f>
        <v>2969503</v>
      </c>
      <c r="H157" s="156"/>
      <c r="I157" s="169"/>
      <c r="J157" s="38"/>
      <c r="K157" s="171"/>
      <c r="L157" s="171"/>
    </row>
    <row r="158" spans="1:12" x14ac:dyDescent="0.25">
      <c r="A158" s="377" t="s">
        <v>1091</v>
      </c>
      <c r="B158" s="154">
        <v>5331</v>
      </c>
      <c r="C158" s="677">
        <v>208</v>
      </c>
      <c r="D158" s="380" t="s">
        <v>1390</v>
      </c>
      <c r="E158" s="154" t="s">
        <v>308</v>
      </c>
      <c r="F158" s="155" t="s">
        <v>1634</v>
      </c>
      <c r="G158" s="388"/>
      <c r="H158" s="399">
        <v>1045000</v>
      </c>
      <c r="I158" s="399">
        <v>1045000</v>
      </c>
      <c r="J158" s="424">
        <v>1152762</v>
      </c>
      <c r="K158" s="171"/>
      <c r="L158" s="171"/>
    </row>
    <row r="159" spans="1:12" x14ac:dyDescent="0.25">
      <c r="A159" s="377" t="s">
        <v>1091</v>
      </c>
      <c r="B159" s="154">
        <v>5331</v>
      </c>
      <c r="C159" s="677">
        <v>208</v>
      </c>
      <c r="D159" s="380" t="s">
        <v>1392</v>
      </c>
      <c r="E159" s="154" t="s">
        <v>309</v>
      </c>
      <c r="F159" s="155" t="s">
        <v>1634</v>
      </c>
      <c r="G159" s="388"/>
      <c r="H159" s="399">
        <v>1490000</v>
      </c>
      <c r="I159" s="399">
        <v>1490000</v>
      </c>
      <c r="J159" s="424">
        <v>1490701</v>
      </c>
      <c r="K159" s="171"/>
      <c r="L159" s="171"/>
    </row>
    <row r="160" spans="1:12" x14ac:dyDescent="0.25">
      <c r="A160" s="377" t="s">
        <v>1091</v>
      </c>
      <c r="B160" s="154">
        <v>5331</v>
      </c>
      <c r="C160" s="677">
        <v>208</v>
      </c>
      <c r="D160" s="380" t="s">
        <v>1393</v>
      </c>
      <c r="E160" s="154" t="s">
        <v>310</v>
      </c>
      <c r="F160" s="155" t="s">
        <v>1634</v>
      </c>
      <c r="G160" s="388"/>
      <c r="H160" s="399">
        <v>335142</v>
      </c>
      <c r="I160" s="399">
        <v>335142</v>
      </c>
      <c r="J160" s="409">
        <v>326040</v>
      </c>
      <c r="K160" s="171"/>
      <c r="L160" s="171"/>
    </row>
    <row r="161" spans="1:12" ht="13.8" x14ac:dyDescent="0.25">
      <c r="A161" s="378"/>
      <c r="B161" s="154"/>
      <c r="C161" s="677"/>
      <c r="D161" s="164"/>
      <c r="E161" s="167" t="s">
        <v>1669</v>
      </c>
      <c r="F161" s="384"/>
      <c r="G161" s="387">
        <f>SUM(J162:J164)</f>
        <v>3490804</v>
      </c>
      <c r="H161" s="156"/>
      <c r="I161" s="169"/>
      <c r="J161" s="38"/>
      <c r="K161" s="171"/>
      <c r="L161" s="171"/>
    </row>
    <row r="162" spans="1:12" x14ac:dyDescent="0.25">
      <c r="A162" s="377" t="s">
        <v>1091</v>
      </c>
      <c r="B162" s="154">
        <v>5331</v>
      </c>
      <c r="C162" s="677">
        <v>209</v>
      </c>
      <c r="D162" s="380" t="s">
        <v>1390</v>
      </c>
      <c r="E162" s="154" t="s">
        <v>311</v>
      </c>
      <c r="F162" s="155" t="s">
        <v>1634</v>
      </c>
      <c r="G162" s="388"/>
      <c r="H162" s="399">
        <v>1440000</v>
      </c>
      <c r="I162" s="399">
        <v>1440000</v>
      </c>
      <c r="J162" s="424">
        <v>1669258</v>
      </c>
      <c r="K162" s="171"/>
      <c r="L162" s="171"/>
    </row>
    <row r="163" spans="1:12" x14ac:dyDescent="0.25">
      <c r="A163" s="377" t="s">
        <v>1091</v>
      </c>
      <c r="B163" s="154">
        <v>5331</v>
      </c>
      <c r="C163" s="677">
        <v>209</v>
      </c>
      <c r="D163" s="380" t="s">
        <v>1392</v>
      </c>
      <c r="E163" s="154" t="s">
        <v>312</v>
      </c>
      <c r="F163" s="155" t="s">
        <v>1634</v>
      </c>
      <c r="G163" s="388"/>
      <c r="H163" s="399">
        <v>1415000</v>
      </c>
      <c r="I163" s="399">
        <v>1415000</v>
      </c>
      <c r="J163" s="424">
        <v>1383990</v>
      </c>
      <c r="K163" s="171"/>
      <c r="L163" s="171"/>
    </row>
    <row r="164" spans="1:12" x14ac:dyDescent="0.25">
      <c r="A164" s="377" t="s">
        <v>1091</v>
      </c>
      <c r="B164" s="154">
        <v>5331</v>
      </c>
      <c r="C164" s="677">
        <v>209</v>
      </c>
      <c r="D164" s="380" t="s">
        <v>1393</v>
      </c>
      <c r="E164" s="154" t="s">
        <v>313</v>
      </c>
      <c r="F164" s="155" t="s">
        <v>1634</v>
      </c>
      <c r="G164" s="388"/>
      <c r="H164" s="399">
        <v>566929</v>
      </c>
      <c r="I164" s="399">
        <v>566929</v>
      </c>
      <c r="J164" s="409">
        <v>437556</v>
      </c>
      <c r="K164" s="171"/>
      <c r="L164" s="171"/>
    </row>
    <row r="165" spans="1:12" ht="13.8" x14ac:dyDescent="0.25">
      <c r="A165" s="378"/>
      <c r="B165" s="154"/>
      <c r="C165" s="677"/>
      <c r="D165" s="164"/>
      <c r="E165" s="167" t="s">
        <v>1670</v>
      </c>
      <c r="F165" s="384"/>
      <c r="G165" s="387">
        <f>SUM(J166:J168)</f>
        <v>1813007</v>
      </c>
      <c r="H165" s="156"/>
      <c r="I165" s="169"/>
      <c r="J165" s="38"/>
      <c r="K165" s="171"/>
      <c r="L165" s="171"/>
    </row>
    <row r="166" spans="1:12" x14ac:dyDescent="0.25">
      <c r="A166" s="377" t="s">
        <v>1091</v>
      </c>
      <c r="B166" s="154">
        <v>5331</v>
      </c>
      <c r="C166" s="677">
        <v>210</v>
      </c>
      <c r="D166" s="380" t="s">
        <v>1390</v>
      </c>
      <c r="E166" s="154" t="s">
        <v>314</v>
      </c>
      <c r="F166" s="155" t="s">
        <v>1634</v>
      </c>
      <c r="G166" s="388"/>
      <c r="H166" s="399">
        <v>790000</v>
      </c>
      <c r="I166" s="399">
        <v>790000</v>
      </c>
      <c r="J166" s="424">
        <v>876530</v>
      </c>
      <c r="K166" s="171"/>
      <c r="L166" s="171"/>
    </row>
    <row r="167" spans="1:12" x14ac:dyDescent="0.25">
      <c r="A167" s="377" t="s">
        <v>1091</v>
      </c>
      <c r="B167" s="154">
        <v>5331</v>
      </c>
      <c r="C167" s="677">
        <v>210</v>
      </c>
      <c r="D167" s="380" t="s">
        <v>1392</v>
      </c>
      <c r="E167" s="154" t="s">
        <v>315</v>
      </c>
      <c r="F167" s="155" t="s">
        <v>1634</v>
      </c>
      <c r="G167" s="388"/>
      <c r="H167" s="399">
        <v>985000</v>
      </c>
      <c r="I167" s="399">
        <v>985000</v>
      </c>
      <c r="J167" s="424">
        <v>879117</v>
      </c>
      <c r="K167" s="171"/>
      <c r="L167" s="171"/>
    </row>
    <row r="168" spans="1:12" x14ac:dyDescent="0.25">
      <c r="A168" s="377" t="s">
        <v>1091</v>
      </c>
      <c r="B168" s="154">
        <v>5331</v>
      </c>
      <c r="C168" s="677">
        <v>210</v>
      </c>
      <c r="D168" s="380" t="s">
        <v>1393</v>
      </c>
      <c r="E168" s="154" t="s">
        <v>316</v>
      </c>
      <c r="F168" s="155" t="s">
        <v>1634</v>
      </c>
      <c r="G168" s="388"/>
      <c r="H168" s="399">
        <v>26460</v>
      </c>
      <c r="I168" s="399">
        <v>26460</v>
      </c>
      <c r="J168" s="409">
        <v>57360</v>
      </c>
      <c r="K168" s="171"/>
      <c r="L168" s="171"/>
    </row>
    <row r="169" spans="1:12" ht="13.8" x14ac:dyDescent="0.25">
      <c r="A169" s="378"/>
      <c r="B169" s="154"/>
      <c r="C169" s="677"/>
      <c r="D169" s="164"/>
      <c r="E169" s="167" t="s">
        <v>1671</v>
      </c>
      <c r="F169" s="384"/>
      <c r="G169" s="387">
        <f>SUM(J170:J173)</f>
        <v>3113855</v>
      </c>
      <c r="H169" s="156"/>
      <c r="I169" s="169"/>
      <c r="J169" s="38"/>
      <c r="K169" s="171"/>
      <c r="L169" s="171"/>
    </row>
    <row r="170" spans="1:12" x14ac:dyDescent="0.25">
      <c r="A170" s="377" t="s">
        <v>1091</v>
      </c>
      <c r="B170" s="154">
        <v>5331</v>
      </c>
      <c r="C170" s="677">
        <v>211</v>
      </c>
      <c r="D170" s="380" t="s">
        <v>1390</v>
      </c>
      <c r="E170" s="154" t="s">
        <v>317</v>
      </c>
      <c r="F170" s="155" t="s">
        <v>1634</v>
      </c>
      <c r="G170" s="388"/>
      <c r="H170" s="399">
        <v>1476600</v>
      </c>
      <c r="I170" s="399">
        <v>1275000</v>
      </c>
      <c r="J170" s="424">
        <v>1072947</v>
      </c>
      <c r="K170" s="359"/>
      <c r="L170" s="171"/>
    </row>
    <row r="171" spans="1:12" x14ac:dyDescent="0.25">
      <c r="A171" s="377" t="s">
        <v>1091</v>
      </c>
      <c r="B171" s="154">
        <v>5331</v>
      </c>
      <c r="C171" s="677">
        <v>211</v>
      </c>
      <c r="D171" s="380" t="s">
        <v>1392</v>
      </c>
      <c r="E171" s="154" t="s">
        <v>318</v>
      </c>
      <c r="F171" s="155" t="s">
        <v>1634</v>
      </c>
      <c r="G171" s="388"/>
      <c r="H171" s="399">
        <v>1480000</v>
      </c>
      <c r="I171" s="399">
        <v>1480000</v>
      </c>
      <c r="J171" s="424">
        <v>1575091</v>
      </c>
      <c r="K171" s="171"/>
      <c r="L171" s="171"/>
    </row>
    <row r="172" spans="1:12" x14ac:dyDescent="0.25">
      <c r="A172" s="377" t="s">
        <v>1091</v>
      </c>
      <c r="B172" s="154">
        <v>5331</v>
      </c>
      <c r="C172" s="677">
        <v>211</v>
      </c>
      <c r="D172" s="380" t="s">
        <v>1393</v>
      </c>
      <c r="E172" s="154" t="s">
        <v>319</v>
      </c>
      <c r="F172" s="155" t="s">
        <v>1634</v>
      </c>
      <c r="G172" s="388"/>
      <c r="H172" s="399">
        <v>210192</v>
      </c>
      <c r="I172" s="399">
        <v>210192</v>
      </c>
      <c r="J172" s="409">
        <v>262537</v>
      </c>
      <c r="K172" s="171"/>
      <c r="L172" s="171"/>
    </row>
    <row r="173" spans="1:12" x14ac:dyDescent="0.25">
      <c r="A173" s="377" t="s">
        <v>1091</v>
      </c>
      <c r="B173" s="154">
        <v>5331</v>
      </c>
      <c r="C173" s="677">
        <v>211</v>
      </c>
      <c r="D173" s="380" t="s">
        <v>1390</v>
      </c>
      <c r="E173" s="154" t="s">
        <v>320</v>
      </c>
      <c r="F173" s="155" t="s">
        <v>1634</v>
      </c>
      <c r="G173" s="388"/>
      <c r="H173" s="399">
        <v>0</v>
      </c>
      <c r="I173" s="399">
        <v>201600</v>
      </c>
      <c r="J173" s="409">
        <v>203280</v>
      </c>
      <c r="K173" s="359"/>
      <c r="L173" s="171"/>
    </row>
    <row r="174" spans="1:12" ht="13.8" x14ac:dyDescent="0.25">
      <c r="A174" s="378"/>
      <c r="B174" s="154"/>
      <c r="C174" s="677"/>
      <c r="D174" s="164"/>
      <c r="E174" s="167" t="s">
        <v>1672</v>
      </c>
      <c r="F174" s="384"/>
      <c r="G174" s="387">
        <f>SUM(J175:J177)</f>
        <v>2303676</v>
      </c>
      <c r="H174" s="156"/>
      <c r="I174" s="169"/>
      <c r="J174" s="38"/>
      <c r="K174" s="171"/>
      <c r="L174" s="171"/>
    </row>
    <row r="175" spans="1:12" x14ac:dyDescent="0.25">
      <c r="A175" s="377" t="s">
        <v>1091</v>
      </c>
      <c r="B175" s="154">
        <v>5331</v>
      </c>
      <c r="C175" s="677">
        <v>212</v>
      </c>
      <c r="D175" s="380" t="s">
        <v>1390</v>
      </c>
      <c r="E175" s="154" t="s">
        <v>321</v>
      </c>
      <c r="F175" s="155" t="s">
        <v>1634</v>
      </c>
      <c r="G175" s="388"/>
      <c r="H175" s="399">
        <v>935000</v>
      </c>
      <c r="I175" s="399">
        <v>935000</v>
      </c>
      <c r="J175" s="424">
        <v>1051202</v>
      </c>
      <c r="K175" s="171"/>
      <c r="L175" s="171"/>
    </row>
    <row r="176" spans="1:12" x14ac:dyDescent="0.25">
      <c r="A176" s="377" t="s">
        <v>1091</v>
      </c>
      <c r="B176" s="154">
        <v>5331</v>
      </c>
      <c r="C176" s="677">
        <v>212</v>
      </c>
      <c r="D176" s="380" t="s">
        <v>1392</v>
      </c>
      <c r="E176" s="154" t="s">
        <v>322</v>
      </c>
      <c r="F176" s="155" t="s">
        <v>1634</v>
      </c>
      <c r="G176" s="388"/>
      <c r="H176" s="399">
        <v>1055000</v>
      </c>
      <c r="I176" s="399">
        <v>1055000</v>
      </c>
      <c r="J176" s="424">
        <v>1109014</v>
      </c>
      <c r="K176" s="171"/>
      <c r="L176" s="171"/>
    </row>
    <row r="177" spans="1:12" x14ac:dyDescent="0.25">
      <c r="A177" s="377" t="s">
        <v>1091</v>
      </c>
      <c r="B177" s="154">
        <v>5331</v>
      </c>
      <c r="C177" s="677">
        <v>212</v>
      </c>
      <c r="D177" s="380" t="s">
        <v>1393</v>
      </c>
      <c r="E177" s="154" t="s">
        <v>323</v>
      </c>
      <c r="F177" s="155" t="s">
        <v>1634</v>
      </c>
      <c r="G177" s="388"/>
      <c r="H177" s="399">
        <v>143460</v>
      </c>
      <c r="I177" s="399">
        <v>143460</v>
      </c>
      <c r="J177" s="409">
        <v>143460</v>
      </c>
      <c r="K177" s="171"/>
      <c r="L177" s="171"/>
    </row>
    <row r="178" spans="1:12" ht="13.8" x14ac:dyDescent="0.25">
      <c r="A178" s="378"/>
      <c r="B178" s="154"/>
      <c r="C178" s="677"/>
      <c r="D178" s="164"/>
      <c r="E178" s="167" t="s">
        <v>1673</v>
      </c>
      <c r="F178" s="384"/>
      <c r="G178" s="387">
        <f>SUM(J179:J181)</f>
        <v>4088052</v>
      </c>
      <c r="H178" s="156"/>
      <c r="I178" s="169"/>
      <c r="J178" s="38"/>
      <c r="K178" s="171"/>
      <c r="L178" s="171"/>
    </row>
    <row r="179" spans="1:12" x14ac:dyDescent="0.25">
      <c r="A179" s="377" t="s">
        <v>1091</v>
      </c>
      <c r="B179" s="154">
        <v>5331</v>
      </c>
      <c r="C179" s="677">
        <v>213</v>
      </c>
      <c r="D179" s="380" t="s">
        <v>1390</v>
      </c>
      <c r="E179" s="154" t="s">
        <v>324</v>
      </c>
      <c r="F179" s="155" t="s">
        <v>1634</v>
      </c>
      <c r="G179" s="388"/>
      <c r="H179" s="399">
        <v>1435000</v>
      </c>
      <c r="I179" s="399">
        <v>1435000</v>
      </c>
      <c r="J179" s="424">
        <v>1301523</v>
      </c>
      <c r="K179" s="171"/>
      <c r="L179" s="171"/>
    </row>
    <row r="180" spans="1:12" x14ac:dyDescent="0.25">
      <c r="A180" s="377" t="s">
        <v>1091</v>
      </c>
      <c r="B180" s="154">
        <v>5331</v>
      </c>
      <c r="C180" s="677">
        <v>213</v>
      </c>
      <c r="D180" s="380" t="s">
        <v>1392</v>
      </c>
      <c r="E180" s="154" t="s">
        <v>325</v>
      </c>
      <c r="F180" s="155" t="s">
        <v>1634</v>
      </c>
      <c r="G180" s="388"/>
      <c r="H180" s="399">
        <v>2500000</v>
      </c>
      <c r="I180" s="399">
        <v>2500000</v>
      </c>
      <c r="J180" s="424">
        <v>2246256</v>
      </c>
      <c r="K180" s="171"/>
      <c r="L180" s="171"/>
    </row>
    <row r="181" spans="1:12" x14ac:dyDescent="0.25">
      <c r="A181" s="377" t="s">
        <v>1091</v>
      </c>
      <c r="B181" s="154">
        <v>5331</v>
      </c>
      <c r="C181" s="677">
        <v>213</v>
      </c>
      <c r="D181" s="380" t="s">
        <v>1393</v>
      </c>
      <c r="E181" s="154" t="s">
        <v>326</v>
      </c>
      <c r="F181" s="155" t="s">
        <v>1634</v>
      </c>
      <c r="G181" s="388"/>
      <c r="H181" s="399">
        <v>553860</v>
      </c>
      <c r="I181" s="399">
        <v>553860</v>
      </c>
      <c r="J181" s="409">
        <v>540273</v>
      </c>
      <c r="K181" s="171"/>
      <c r="L181" s="171"/>
    </row>
    <row r="182" spans="1:12" ht="13.8" x14ac:dyDescent="0.25">
      <c r="A182" s="378"/>
      <c r="B182" s="154"/>
      <c r="C182" s="677"/>
      <c r="D182" s="164"/>
      <c r="E182" s="167" t="s">
        <v>1674</v>
      </c>
      <c r="F182" s="384"/>
      <c r="G182" s="387">
        <f>SUM(J183:J185)</f>
        <v>4085137</v>
      </c>
      <c r="H182" s="156"/>
      <c r="I182" s="169"/>
      <c r="J182" s="38"/>
      <c r="K182" s="171"/>
      <c r="L182" s="171"/>
    </row>
    <row r="183" spans="1:12" x14ac:dyDescent="0.25">
      <c r="A183" s="377" t="s">
        <v>1091</v>
      </c>
      <c r="B183" s="154">
        <v>5331</v>
      </c>
      <c r="C183" s="677">
        <v>214</v>
      </c>
      <c r="D183" s="380" t="s">
        <v>1390</v>
      </c>
      <c r="E183" s="154" t="s">
        <v>327</v>
      </c>
      <c r="F183" s="155" t="s">
        <v>1634</v>
      </c>
      <c r="G183" s="388"/>
      <c r="H183" s="399">
        <v>875000</v>
      </c>
      <c r="I183" s="399">
        <v>875000</v>
      </c>
      <c r="J183" s="424">
        <v>1132921</v>
      </c>
      <c r="K183" s="171"/>
      <c r="L183" s="171"/>
    </row>
    <row r="184" spans="1:12" x14ac:dyDescent="0.25">
      <c r="A184" s="377" t="s">
        <v>1091</v>
      </c>
      <c r="B184" s="154">
        <v>5331</v>
      </c>
      <c r="C184" s="677">
        <v>214</v>
      </c>
      <c r="D184" s="380" t="s">
        <v>1392</v>
      </c>
      <c r="E184" s="154" t="s">
        <v>328</v>
      </c>
      <c r="F184" s="155" t="s">
        <v>1634</v>
      </c>
      <c r="G184" s="388"/>
      <c r="H184" s="399">
        <v>2490000</v>
      </c>
      <c r="I184" s="399">
        <v>2490000</v>
      </c>
      <c r="J184" s="424">
        <v>2635704</v>
      </c>
      <c r="K184" s="171"/>
      <c r="L184" s="171"/>
    </row>
    <row r="185" spans="1:12" x14ac:dyDescent="0.25">
      <c r="A185" s="377" t="s">
        <v>1091</v>
      </c>
      <c r="B185" s="154">
        <v>5331</v>
      </c>
      <c r="C185" s="677">
        <v>214</v>
      </c>
      <c r="D185" s="380" t="s">
        <v>1393</v>
      </c>
      <c r="E185" s="154" t="s">
        <v>329</v>
      </c>
      <c r="F185" s="155" t="s">
        <v>1634</v>
      </c>
      <c r="G185" s="388"/>
      <c r="H185" s="399">
        <v>266409</v>
      </c>
      <c r="I185" s="399">
        <v>266409</v>
      </c>
      <c r="J185" s="409">
        <v>316512</v>
      </c>
      <c r="K185" s="171"/>
      <c r="L185" s="171"/>
    </row>
    <row r="186" spans="1:12" ht="13.8" x14ac:dyDescent="0.25">
      <c r="A186" s="378"/>
      <c r="B186" s="154"/>
      <c r="C186" s="677"/>
      <c r="D186" s="164"/>
      <c r="E186" s="167" t="s">
        <v>1675</v>
      </c>
      <c r="F186" s="384"/>
      <c r="G186" s="387">
        <f>SUM(J187:J189)</f>
        <v>3411745</v>
      </c>
      <c r="H186" s="156"/>
      <c r="I186" s="169"/>
      <c r="J186" s="38"/>
      <c r="K186" s="171"/>
      <c r="L186" s="171"/>
    </row>
    <row r="187" spans="1:12" x14ac:dyDescent="0.25">
      <c r="A187" s="377" t="s">
        <v>1091</v>
      </c>
      <c r="B187" s="154">
        <v>5331</v>
      </c>
      <c r="C187" s="677">
        <v>215</v>
      </c>
      <c r="D187" s="380" t="s">
        <v>1390</v>
      </c>
      <c r="E187" s="154" t="s">
        <v>330</v>
      </c>
      <c r="F187" s="155" t="s">
        <v>1634</v>
      </c>
      <c r="G187" s="388"/>
      <c r="H187" s="399">
        <v>945000</v>
      </c>
      <c r="I187" s="399">
        <v>955134</v>
      </c>
      <c r="J187" s="424">
        <v>1229498</v>
      </c>
      <c r="K187" s="171"/>
      <c r="L187" s="171"/>
    </row>
    <row r="188" spans="1:12" x14ac:dyDescent="0.25">
      <c r="A188" s="377" t="s">
        <v>1091</v>
      </c>
      <c r="B188" s="154">
        <v>5331</v>
      </c>
      <c r="C188" s="677">
        <v>215</v>
      </c>
      <c r="D188" s="380" t="s">
        <v>1392</v>
      </c>
      <c r="E188" s="154" t="s">
        <v>331</v>
      </c>
      <c r="F188" s="155" t="s">
        <v>1634</v>
      </c>
      <c r="G188" s="388"/>
      <c r="H188" s="399">
        <v>1770000</v>
      </c>
      <c r="I188" s="399">
        <v>1770000</v>
      </c>
      <c r="J188" s="424">
        <v>1870607</v>
      </c>
      <c r="K188" s="171"/>
      <c r="L188" s="171"/>
    </row>
    <row r="189" spans="1:12" x14ac:dyDescent="0.25">
      <c r="A189" s="377" t="s">
        <v>1091</v>
      </c>
      <c r="B189" s="154">
        <v>5331</v>
      </c>
      <c r="C189" s="677">
        <v>215</v>
      </c>
      <c r="D189" s="380" t="s">
        <v>1393</v>
      </c>
      <c r="E189" s="154" t="s">
        <v>332</v>
      </c>
      <c r="F189" s="155" t="s">
        <v>1634</v>
      </c>
      <c r="G189" s="388"/>
      <c r="H189" s="399">
        <v>311640</v>
      </c>
      <c r="I189" s="399">
        <v>311640</v>
      </c>
      <c r="J189" s="409">
        <v>311640</v>
      </c>
      <c r="K189" s="171"/>
      <c r="L189" s="171"/>
    </row>
    <row r="190" spans="1:12" ht="13.8" x14ac:dyDescent="0.25">
      <c r="A190" s="378" t="s">
        <v>522</v>
      </c>
      <c r="B190" s="154"/>
      <c r="C190" s="677"/>
      <c r="D190" s="164"/>
      <c r="E190" s="167" t="s">
        <v>1676</v>
      </c>
      <c r="F190" s="384"/>
      <c r="G190" s="387">
        <f>SUM(J191:J193)</f>
        <v>3684556</v>
      </c>
      <c r="H190" s="156"/>
      <c r="I190" s="169"/>
      <c r="J190" s="38"/>
      <c r="K190" s="171"/>
      <c r="L190" s="171"/>
    </row>
    <row r="191" spans="1:12" x14ac:dyDescent="0.25">
      <c r="A191" s="377" t="s">
        <v>1091</v>
      </c>
      <c r="B191" s="154">
        <v>5331</v>
      </c>
      <c r="C191" s="677">
        <v>216</v>
      </c>
      <c r="D191" s="380" t="s">
        <v>1390</v>
      </c>
      <c r="E191" s="154" t="s">
        <v>333</v>
      </c>
      <c r="F191" s="155" t="s">
        <v>1634</v>
      </c>
      <c r="G191" s="388"/>
      <c r="H191" s="399">
        <v>1115000</v>
      </c>
      <c r="I191" s="399">
        <v>1115000</v>
      </c>
      <c r="J191" s="424">
        <v>1300436</v>
      </c>
      <c r="K191" s="171"/>
      <c r="L191" s="171"/>
    </row>
    <row r="192" spans="1:12" x14ac:dyDescent="0.25">
      <c r="A192" s="377" t="s">
        <v>1091</v>
      </c>
      <c r="B192" s="154">
        <v>5331</v>
      </c>
      <c r="C192" s="677">
        <v>216</v>
      </c>
      <c r="D192" s="380" t="s">
        <v>1392</v>
      </c>
      <c r="E192" s="154" t="s">
        <v>334</v>
      </c>
      <c r="F192" s="155" t="s">
        <v>1634</v>
      </c>
      <c r="G192" s="388"/>
      <c r="H192" s="399">
        <v>1710000</v>
      </c>
      <c r="I192" s="399">
        <v>1710000</v>
      </c>
      <c r="J192" s="424">
        <v>1975328</v>
      </c>
      <c r="K192" s="171"/>
      <c r="L192" s="171"/>
    </row>
    <row r="193" spans="1:12" x14ac:dyDescent="0.25">
      <c r="A193" s="377" t="s">
        <v>1091</v>
      </c>
      <c r="B193" s="154">
        <v>5331</v>
      </c>
      <c r="C193" s="677">
        <v>216</v>
      </c>
      <c r="D193" s="380" t="s">
        <v>1393</v>
      </c>
      <c r="E193" s="154" t="s">
        <v>335</v>
      </c>
      <c r="F193" s="155" t="s">
        <v>1634</v>
      </c>
      <c r="G193" s="388"/>
      <c r="H193" s="399">
        <v>413688</v>
      </c>
      <c r="I193" s="399">
        <v>413688</v>
      </c>
      <c r="J193" s="409">
        <v>408792</v>
      </c>
      <c r="K193" s="171"/>
      <c r="L193" s="171"/>
    </row>
    <row r="194" spans="1:12" ht="13.8" x14ac:dyDescent="0.25">
      <c r="A194" s="378"/>
      <c r="B194" s="154"/>
      <c r="C194" s="677"/>
      <c r="D194" s="164"/>
      <c r="E194" s="167" t="s">
        <v>1677</v>
      </c>
      <c r="F194" s="384"/>
      <c r="G194" s="387">
        <f>SUM(J195:J197)</f>
        <v>3633128</v>
      </c>
      <c r="H194" s="156"/>
      <c r="I194" s="169"/>
      <c r="J194" s="38"/>
      <c r="K194" s="171"/>
      <c r="L194" s="171"/>
    </row>
    <row r="195" spans="1:12" x14ac:dyDescent="0.25">
      <c r="A195" s="377" t="s">
        <v>1091</v>
      </c>
      <c r="B195" s="154">
        <v>5331</v>
      </c>
      <c r="C195" s="677">
        <v>217</v>
      </c>
      <c r="D195" s="380" t="s">
        <v>1390</v>
      </c>
      <c r="E195" s="154" t="s">
        <v>336</v>
      </c>
      <c r="F195" s="155" t="s">
        <v>1634</v>
      </c>
      <c r="G195" s="388"/>
      <c r="H195" s="399">
        <v>1455000</v>
      </c>
      <c r="I195" s="399">
        <v>1455000</v>
      </c>
      <c r="J195" s="424">
        <v>1508448</v>
      </c>
      <c r="K195" s="171"/>
      <c r="L195" s="171"/>
    </row>
    <row r="196" spans="1:12" x14ac:dyDescent="0.25">
      <c r="A196" s="377" t="s">
        <v>1091</v>
      </c>
      <c r="B196" s="154">
        <v>5331</v>
      </c>
      <c r="C196" s="677">
        <v>217</v>
      </c>
      <c r="D196" s="380" t="s">
        <v>1392</v>
      </c>
      <c r="E196" s="154" t="s">
        <v>337</v>
      </c>
      <c r="F196" s="155" t="s">
        <v>1634</v>
      </c>
      <c r="G196" s="388"/>
      <c r="H196" s="399">
        <v>2015000</v>
      </c>
      <c r="I196" s="399">
        <v>2015000</v>
      </c>
      <c r="J196" s="424">
        <v>1872008</v>
      </c>
      <c r="K196" s="171"/>
      <c r="L196" s="171"/>
    </row>
    <row r="197" spans="1:12" x14ac:dyDescent="0.25">
      <c r="A197" s="377" t="s">
        <v>1091</v>
      </c>
      <c r="B197" s="154">
        <v>5331</v>
      </c>
      <c r="C197" s="677">
        <v>217</v>
      </c>
      <c r="D197" s="380" t="s">
        <v>1393</v>
      </c>
      <c r="E197" s="154" t="s">
        <v>338</v>
      </c>
      <c r="F197" s="155" t="s">
        <v>1634</v>
      </c>
      <c r="G197" s="388"/>
      <c r="H197" s="399">
        <v>270134</v>
      </c>
      <c r="I197" s="399">
        <v>270134</v>
      </c>
      <c r="J197" s="409">
        <v>252672</v>
      </c>
      <c r="K197" s="171"/>
      <c r="L197" s="171"/>
    </row>
    <row r="198" spans="1:12" ht="13.8" x14ac:dyDescent="0.25">
      <c r="A198" s="378"/>
      <c r="B198" s="154"/>
      <c r="C198" s="677"/>
      <c r="D198" s="164"/>
      <c r="E198" s="167" t="s">
        <v>1678</v>
      </c>
      <c r="F198" s="384"/>
      <c r="G198" s="387">
        <f>SUM(J199:J201)</f>
        <v>2755198</v>
      </c>
      <c r="H198" s="156"/>
      <c r="I198" s="169"/>
      <c r="J198" s="38"/>
      <c r="K198" s="171"/>
      <c r="L198" s="171"/>
    </row>
    <row r="199" spans="1:12" x14ac:dyDescent="0.25">
      <c r="A199" s="377" t="s">
        <v>1091</v>
      </c>
      <c r="B199" s="154">
        <v>5331</v>
      </c>
      <c r="C199" s="677">
        <v>218</v>
      </c>
      <c r="D199" s="380" t="s">
        <v>1390</v>
      </c>
      <c r="E199" s="154" t="s">
        <v>339</v>
      </c>
      <c r="F199" s="155" t="s">
        <v>1634</v>
      </c>
      <c r="G199" s="388"/>
      <c r="H199" s="399">
        <v>1125000</v>
      </c>
      <c r="I199" s="399">
        <v>1125000</v>
      </c>
      <c r="J199" s="424">
        <v>1327434</v>
      </c>
      <c r="K199" s="171"/>
      <c r="L199" s="171"/>
    </row>
    <row r="200" spans="1:12" x14ac:dyDescent="0.25">
      <c r="A200" s="377" t="s">
        <v>1091</v>
      </c>
      <c r="B200" s="154">
        <v>5331</v>
      </c>
      <c r="C200" s="677">
        <v>218</v>
      </c>
      <c r="D200" s="380" t="s">
        <v>1392</v>
      </c>
      <c r="E200" s="154" t="s">
        <v>340</v>
      </c>
      <c r="F200" s="155" t="s">
        <v>1634</v>
      </c>
      <c r="G200" s="388"/>
      <c r="H200" s="399">
        <v>1140000</v>
      </c>
      <c r="I200" s="399">
        <v>1140000</v>
      </c>
      <c r="J200" s="424">
        <v>1147580</v>
      </c>
      <c r="K200" s="171"/>
      <c r="L200" s="171"/>
    </row>
    <row r="201" spans="1:12" x14ac:dyDescent="0.25">
      <c r="A201" s="377" t="s">
        <v>1091</v>
      </c>
      <c r="B201" s="154">
        <v>5331</v>
      </c>
      <c r="C201" s="677">
        <v>218</v>
      </c>
      <c r="D201" s="380" t="s">
        <v>1393</v>
      </c>
      <c r="E201" s="154" t="s">
        <v>341</v>
      </c>
      <c r="F201" s="155" t="s">
        <v>1634</v>
      </c>
      <c r="G201" s="388"/>
      <c r="H201" s="399">
        <v>289648</v>
      </c>
      <c r="I201" s="399">
        <v>289648</v>
      </c>
      <c r="J201" s="409">
        <v>280184</v>
      </c>
      <c r="K201" s="171"/>
      <c r="L201" s="171"/>
    </row>
    <row r="202" spans="1:12" ht="13.8" x14ac:dyDescent="0.25">
      <c r="A202" s="378"/>
      <c r="B202" s="154"/>
      <c r="C202" s="677"/>
      <c r="D202" s="164"/>
      <c r="E202" s="167" t="s">
        <v>1679</v>
      </c>
      <c r="F202" s="384"/>
      <c r="G202" s="387">
        <f>SUM(J203:J205)</f>
        <v>4029279</v>
      </c>
      <c r="H202" s="156"/>
      <c r="I202" s="169"/>
      <c r="J202" s="38"/>
      <c r="K202" s="171"/>
      <c r="L202" s="171"/>
    </row>
    <row r="203" spans="1:12" x14ac:dyDescent="0.25">
      <c r="A203" s="377" t="s">
        <v>1091</v>
      </c>
      <c r="B203" s="154">
        <v>5331</v>
      </c>
      <c r="C203" s="677">
        <v>219</v>
      </c>
      <c r="D203" s="380" t="s">
        <v>1390</v>
      </c>
      <c r="E203" s="154" t="s">
        <v>342</v>
      </c>
      <c r="F203" s="155" t="s">
        <v>1634</v>
      </c>
      <c r="G203" s="388"/>
      <c r="H203" s="399">
        <v>1245000</v>
      </c>
      <c r="I203" s="399">
        <v>1245000</v>
      </c>
      <c r="J203" s="424">
        <v>1513521</v>
      </c>
      <c r="K203" s="171"/>
      <c r="L203" s="171"/>
    </row>
    <row r="204" spans="1:12" x14ac:dyDescent="0.25">
      <c r="A204" s="377" t="s">
        <v>1091</v>
      </c>
      <c r="B204" s="154">
        <v>5331</v>
      </c>
      <c r="C204" s="677">
        <v>219</v>
      </c>
      <c r="D204" s="380" t="s">
        <v>1392</v>
      </c>
      <c r="E204" s="154" t="s">
        <v>343</v>
      </c>
      <c r="F204" s="155" t="s">
        <v>1634</v>
      </c>
      <c r="G204" s="388"/>
      <c r="H204" s="399">
        <v>1955000</v>
      </c>
      <c r="I204" s="399">
        <v>1955000</v>
      </c>
      <c r="J204" s="424">
        <v>2046405</v>
      </c>
      <c r="K204" s="171"/>
      <c r="L204" s="171"/>
    </row>
    <row r="205" spans="1:12" x14ac:dyDescent="0.25">
      <c r="A205" s="377" t="s">
        <v>1091</v>
      </c>
      <c r="B205" s="154">
        <v>5331</v>
      </c>
      <c r="C205" s="677">
        <v>219</v>
      </c>
      <c r="D205" s="380" t="s">
        <v>1393</v>
      </c>
      <c r="E205" s="154" t="s">
        <v>344</v>
      </c>
      <c r="F205" s="155" t="s">
        <v>1634</v>
      </c>
      <c r="G205" s="388"/>
      <c r="H205" s="399">
        <v>482867</v>
      </c>
      <c r="I205" s="399">
        <v>482867</v>
      </c>
      <c r="J205" s="409">
        <v>469353</v>
      </c>
      <c r="K205" s="171"/>
      <c r="L205" s="171"/>
    </row>
    <row r="206" spans="1:12" ht="13.8" x14ac:dyDescent="0.25">
      <c r="A206" s="378"/>
      <c r="B206" s="154"/>
      <c r="C206" s="677"/>
      <c r="D206" s="164"/>
      <c r="E206" s="167" t="s">
        <v>1680</v>
      </c>
      <c r="F206" s="384"/>
      <c r="G206" s="387">
        <f>SUM(J207:J209)</f>
        <v>2033603</v>
      </c>
      <c r="H206" s="156"/>
      <c r="I206" s="169"/>
      <c r="J206" s="38"/>
      <c r="K206" s="171"/>
      <c r="L206" s="171"/>
    </row>
    <row r="207" spans="1:12" x14ac:dyDescent="0.25">
      <c r="A207" s="377" t="s">
        <v>1397</v>
      </c>
      <c r="B207" s="154">
        <v>5331</v>
      </c>
      <c r="C207" s="677">
        <v>220</v>
      </c>
      <c r="D207" s="380" t="s">
        <v>1390</v>
      </c>
      <c r="E207" s="154" t="s">
        <v>345</v>
      </c>
      <c r="F207" s="155" t="s">
        <v>1634</v>
      </c>
      <c r="G207" s="388"/>
      <c r="H207" s="399">
        <v>390000</v>
      </c>
      <c r="I207" s="399">
        <v>390000</v>
      </c>
      <c r="J207" s="424">
        <v>452987</v>
      </c>
      <c r="K207" s="171"/>
      <c r="L207" s="171"/>
    </row>
    <row r="208" spans="1:12" x14ac:dyDescent="0.25">
      <c r="A208" s="377" t="s">
        <v>1397</v>
      </c>
      <c r="B208" s="154">
        <v>5331</v>
      </c>
      <c r="C208" s="677">
        <v>220</v>
      </c>
      <c r="D208" s="380" t="s">
        <v>1393</v>
      </c>
      <c r="E208" s="154" t="s">
        <v>346</v>
      </c>
      <c r="F208" s="155" t="s">
        <v>1634</v>
      </c>
      <c r="G208" s="388"/>
      <c r="H208" s="399">
        <v>1572552</v>
      </c>
      <c r="I208" s="399">
        <v>1572552</v>
      </c>
      <c r="J208" s="409">
        <v>1580616</v>
      </c>
      <c r="K208" s="171"/>
      <c r="L208" s="171"/>
    </row>
    <row r="209" spans="1:13" ht="13.8" x14ac:dyDescent="0.25">
      <c r="A209" s="377"/>
      <c r="B209" s="154"/>
      <c r="C209" s="677"/>
      <c r="D209" s="164"/>
      <c r="E209" s="167" t="s">
        <v>1684</v>
      </c>
      <c r="F209" s="384"/>
      <c r="G209" s="387">
        <f>SUM(J210:J212)</f>
        <v>2820636</v>
      </c>
      <c r="H209" s="391"/>
      <c r="I209" s="169"/>
      <c r="J209" s="38"/>
      <c r="K209" s="171"/>
      <c r="L209" s="171"/>
    </row>
    <row r="210" spans="1:13" x14ac:dyDescent="0.25">
      <c r="A210" s="377" t="s">
        <v>1396</v>
      </c>
      <c r="B210" s="154">
        <v>5331</v>
      </c>
      <c r="C210" s="677">
        <v>222</v>
      </c>
      <c r="D210" s="380" t="s">
        <v>1390</v>
      </c>
      <c r="E210" s="154" t="s">
        <v>1685</v>
      </c>
      <c r="F210" s="155" t="s">
        <v>1634</v>
      </c>
      <c r="G210" s="388"/>
      <c r="H210" s="156">
        <v>670000</v>
      </c>
      <c r="I210" s="657">
        <v>670000</v>
      </c>
      <c r="J210" s="424">
        <v>830779</v>
      </c>
      <c r="K210" s="171"/>
      <c r="L210" s="171"/>
    </row>
    <row r="211" spans="1:13" x14ac:dyDescent="0.25">
      <c r="A211" s="377" t="s">
        <v>1396</v>
      </c>
      <c r="B211" s="154">
        <v>5331</v>
      </c>
      <c r="C211" s="676">
        <v>222</v>
      </c>
      <c r="D211" s="395" t="s">
        <v>1392</v>
      </c>
      <c r="E211" s="154" t="s">
        <v>1686</v>
      </c>
      <c r="F211" s="155" t="s">
        <v>1634</v>
      </c>
      <c r="G211" s="388"/>
      <c r="H211" s="156">
        <v>1660000</v>
      </c>
      <c r="I211" s="657">
        <v>1660000</v>
      </c>
      <c r="J211" s="424">
        <v>1669157</v>
      </c>
      <c r="K211" s="171"/>
      <c r="L211" s="171"/>
    </row>
    <row r="212" spans="1:13" x14ac:dyDescent="0.25">
      <c r="A212" s="377" t="s">
        <v>1396</v>
      </c>
      <c r="B212" s="154">
        <v>5331</v>
      </c>
      <c r="C212" s="676">
        <v>222</v>
      </c>
      <c r="D212" s="395" t="s">
        <v>1393</v>
      </c>
      <c r="E212" s="154" t="s">
        <v>1687</v>
      </c>
      <c r="F212" s="155" t="s">
        <v>1634</v>
      </c>
      <c r="G212" s="388"/>
      <c r="H212" s="156">
        <v>320700</v>
      </c>
      <c r="I212" s="657">
        <v>320700</v>
      </c>
      <c r="J212" s="424">
        <v>320700</v>
      </c>
      <c r="K212" s="171"/>
      <c r="L212" s="171"/>
    </row>
    <row r="213" spans="1:13" s="19" customFormat="1" x14ac:dyDescent="0.25">
      <c r="A213" s="465"/>
      <c r="B213" s="374"/>
      <c r="C213" s="678"/>
      <c r="D213" s="466"/>
      <c r="E213" s="374"/>
      <c r="F213" s="468"/>
      <c r="G213" s="469"/>
      <c r="H213" s="467"/>
      <c r="I213" s="467"/>
      <c r="J213" s="414"/>
      <c r="K213" s="343"/>
      <c r="L213" s="343"/>
      <c r="M213" s="343"/>
    </row>
    <row r="214" spans="1:13" ht="17.399999999999999" x14ac:dyDescent="0.25">
      <c r="A214" s="361"/>
      <c r="B214" s="19"/>
      <c r="C214" s="598"/>
      <c r="D214" s="19"/>
      <c r="E214" s="165" t="s">
        <v>1688</v>
      </c>
      <c r="F214" s="166"/>
      <c r="G214" s="423">
        <f>SUM(J215:J216)</f>
        <v>14045989</v>
      </c>
      <c r="H214" s="470"/>
      <c r="I214" s="471"/>
      <c r="J214" s="471"/>
      <c r="L214" s="171"/>
    </row>
    <row r="215" spans="1:13" x14ac:dyDescent="0.25">
      <c r="A215" s="419" t="s">
        <v>1399</v>
      </c>
      <c r="B215" s="427" t="s">
        <v>1389</v>
      </c>
      <c r="C215" s="679">
        <v>2</v>
      </c>
      <c r="D215" s="380" t="s">
        <v>1390</v>
      </c>
      <c r="E215" s="405" t="s">
        <v>1391</v>
      </c>
      <c r="F215" s="155" t="s">
        <v>1634</v>
      </c>
      <c r="G215" s="38"/>
      <c r="H215" s="406">
        <v>10700000</v>
      </c>
      <c r="I215" s="401">
        <v>10700000</v>
      </c>
      <c r="J215" s="400">
        <v>10930000</v>
      </c>
    </row>
    <row r="216" spans="1:13" x14ac:dyDescent="0.25">
      <c r="A216" s="419" t="s">
        <v>1399</v>
      </c>
      <c r="B216" s="427" t="s">
        <v>1389</v>
      </c>
      <c r="C216" s="679">
        <v>2</v>
      </c>
      <c r="D216" s="380" t="s">
        <v>1392</v>
      </c>
      <c r="E216" s="402" t="s">
        <v>1394</v>
      </c>
      <c r="F216" s="403" t="s">
        <v>1634</v>
      </c>
      <c r="G216" s="342"/>
      <c r="H216" s="404">
        <v>2811000</v>
      </c>
      <c r="I216" s="399">
        <v>2811032</v>
      </c>
      <c r="J216" s="400">
        <v>3115989</v>
      </c>
      <c r="K216" s="171"/>
    </row>
    <row r="217" spans="1:13" ht="17.399999999999999" x14ac:dyDescent="0.25">
      <c r="A217" s="420"/>
      <c r="B217" s="101"/>
      <c r="C217" s="417"/>
      <c r="D217" s="39"/>
      <c r="E217" s="425" t="s">
        <v>1689</v>
      </c>
      <c r="F217" s="375"/>
      <c r="G217" s="429">
        <f>SUM(J218:J219)</f>
        <v>42384611</v>
      </c>
      <c r="H217" s="376"/>
      <c r="I217" s="416"/>
      <c r="J217" s="416"/>
    </row>
    <row r="218" spans="1:13" x14ac:dyDescent="0.25">
      <c r="A218" s="426" t="s">
        <v>1399</v>
      </c>
      <c r="B218" s="428" t="s">
        <v>1389</v>
      </c>
      <c r="C218" s="381">
        <v>3</v>
      </c>
      <c r="D218" s="405" t="s">
        <v>1390</v>
      </c>
      <c r="E218" s="405" t="s">
        <v>1391</v>
      </c>
      <c r="F218" s="155" t="s">
        <v>1634</v>
      </c>
      <c r="G218" s="38"/>
      <c r="H218" s="399">
        <v>30000000</v>
      </c>
      <c r="I218" s="399">
        <v>30000000</v>
      </c>
      <c r="J218" s="400">
        <v>31295000</v>
      </c>
    </row>
    <row r="219" spans="1:13" ht="11.4" customHeight="1" x14ac:dyDescent="0.25">
      <c r="A219" s="426" t="s">
        <v>1399</v>
      </c>
      <c r="B219" s="428" t="s">
        <v>1389</v>
      </c>
      <c r="C219" s="596">
        <v>3</v>
      </c>
      <c r="D219" s="405" t="s">
        <v>1393</v>
      </c>
      <c r="E219" s="405" t="s">
        <v>1394</v>
      </c>
      <c r="F219" s="403" t="s">
        <v>1634</v>
      </c>
      <c r="G219" s="38"/>
      <c r="H219" s="399">
        <v>10001000</v>
      </c>
      <c r="I219" s="399">
        <v>10001411</v>
      </c>
      <c r="J219" s="400">
        <v>11089611</v>
      </c>
      <c r="K219" s="171"/>
    </row>
    <row r="220" spans="1:13" ht="17.399999999999999" x14ac:dyDescent="0.25">
      <c r="A220" s="361"/>
      <c r="B220" s="19"/>
      <c r="C220" s="598"/>
      <c r="D220" s="19"/>
      <c r="E220" s="425" t="s">
        <v>1690</v>
      </c>
      <c r="F220" s="375"/>
      <c r="G220" s="429">
        <f>SUM(J221:J223)</f>
        <v>77886151</v>
      </c>
      <c r="H220" s="430"/>
      <c r="I220" s="415"/>
      <c r="J220" s="415"/>
    </row>
    <row r="221" spans="1:13" x14ac:dyDescent="0.25">
      <c r="A221" s="434" t="s">
        <v>831</v>
      </c>
      <c r="B221" s="428" t="s">
        <v>1389</v>
      </c>
      <c r="C221" s="381">
        <v>4</v>
      </c>
      <c r="D221" s="405" t="s">
        <v>1390</v>
      </c>
      <c r="E221" s="405" t="s">
        <v>1391</v>
      </c>
      <c r="F221" s="155" t="s">
        <v>1634</v>
      </c>
      <c r="G221" s="38"/>
      <c r="H221" s="406">
        <v>73300000</v>
      </c>
      <c r="I221" s="406">
        <v>73300000</v>
      </c>
      <c r="J221" s="431">
        <v>75300000</v>
      </c>
    </row>
    <row r="222" spans="1:13" x14ac:dyDescent="0.25">
      <c r="A222" s="434" t="s">
        <v>831</v>
      </c>
      <c r="B222" s="428" t="s">
        <v>1389</v>
      </c>
      <c r="C222" s="381">
        <v>4</v>
      </c>
      <c r="D222" s="405" t="s">
        <v>1393</v>
      </c>
      <c r="E222" s="405" t="s">
        <v>1394</v>
      </c>
      <c r="F222" s="155" t="s">
        <v>1634</v>
      </c>
      <c r="G222" s="38"/>
      <c r="H222" s="406">
        <v>2280000</v>
      </c>
      <c r="I222" s="406">
        <v>2280151</v>
      </c>
      <c r="J222" s="432">
        <v>2430151</v>
      </c>
    </row>
    <row r="223" spans="1:13" x14ac:dyDescent="0.25">
      <c r="A223" s="434" t="s">
        <v>831</v>
      </c>
      <c r="B223" s="428" t="s">
        <v>1389</v>
      </c>
      <c r="C223" s="381">
        <v>4</v>
      </c>
      <c r="D223" s="433" t="s">
        <v>1398</v>
      </c>
      <c r="E223" s="405" t="s">
        <v>1692</v>
      </c>
      <c r="F223" s="155" t="s">
        <v>1634</v>
      </c>
      <c r="G223" s="38"/>
      <c r="H223" s="406">
        <v>156000</v>
      </c>
      <c r="I223" s="406">
        <v>156000</v>
      </c>
      <c r="J223" s="432">
        <v>156000</v>
      </c>
      <c r="K223" s="171"/>
    </row>
    <row r="224" spans="1:13" ht="17.399999999999999" x14ac:dyDescent="0.25">
      <c r="A224" s="361"/>
      <c r="B224" s="19"/>
      <c r="C224" s="598"/>
      <c r="D224" s="19"/>
      <c r="E224" s="435" t="s">
        <v>1691</v>
      </c>
      <c r="F224" s="436"/>
      <c r="G224" s="437">
        <f>SUM(J225:J226)</f>
        <v>11111591</v>
      </c>
      <c r="H224" s="430"/>
      <c r="I224" s="415"/>
      <c r="J224" s="415"/>
    </row>
    <row r="225" spans="1:12" x14ac:dyDescent="0.25">
      <c r="A225" s="434" t="s">
        <v>831</v>
      </c>
      <c r="B225" s="428" t="s">
        <v>1389</v>
      </c>
      <c r="C225" s="381">
        <v>5</v>
      </c>
      <c r="D225" s="405" t="s">
        <v>1390</v>
      </c>
      <c r="E225" s="405" t="s">
        <v>1391</v>
      </c>
      <c r="F225" s="155" t="s">
        <v>1634</v>
      </c>
      <c r="G225" s="38"/>
      <c r="H225" s="406">
        <v>10300000</v>
      </c>
      <c r="I225" s="406">
        <v>10300000</v>
      </c>
      <c r="J225" s="432">
        <v>10590000</v>
      </c>
    </row>
    <row r="226" spans="1:12" x14ac:dyDescent="0.25">
      <c r="A226" s="434" t="s">
        <v>831</v>
      </c>
      <c r="B226" s="428" t="s">
        <v>1389</v>
      </c>
      <c r="C226" s="381">
        <v>5</v>
      </c>
      <c r="D226" s="405" t="s">
        <v>1393</v>
      </c>
      <c r="E226" s="405" t="s">
        <v>1394</v>
      </c>
      <c r="F226" s="155" t="s">
        <v>1634</v>
      </c>
      <c r="G226" s="38"/>
      <c r="H226" s="406">
        <v>571000</v>
      </c>
      <c r="I226" s="406">
        <v>570978</v>
      </c>
      <c r="J226" s="400">
        <v>521591</v>
      </c>
      <c r="K226" s="171"/>
      <c r="L226" s="171"/>
    </row>
    <row r="227" spans="1:12" ht="17.399999999999999" x14ac:dyDescent="0.25">
      <c r="A227" s="101"/>
      <c r="B227" s="39"/>
      <c r="C227" s="417"/>
      <c r="D227" s="39"/>
      <c r="E227" s="435" t="s">
        <v>1693</v>
      </c>
      <c r="F227" s="436"/>
      <c r="G227" s="437">
        <f>SUM(J228:J229)</f>
        <v>25155000</v>
      </c>
      <c r="H227" s="430"/>
      <c r="I227" s="416"/>
      <c r="J227" s="416"/>
    </row>
    <row r="228" spans="1:12" x14ac:dyDescent="0.25">
      <c r="A228" s="438" t="s">
        <v>1420</v>
      </c>
      <c r="B228" s="439" t="s">
        <v>1389</v>
      </c>
      <c r="C228" s="381">
        <v>6</v>
      </c>
      <c r="D228" s="439" t="s">
        <v>1390</v>
      </c>
      <c r="E228" s="439" t="s">
        <v>1391</v>
      </c>
      <c r="F228" s="41" t="s">
        <v>1699</v>
      </c>
      <c r="G228" s="38"/>
      <c r="H228" s="407">
        <v>24195000</v>
      </c>
      <c r="I228" s="407">
        <v>24195000</v>
      </c>
      <c r="J228" s="400">
        <v>24200000</v>
      </c>
    </row>
    <row r="229" spans="1:12" x14ac:dyDescent="0.25">
      <c r="A229" s="438" t="s">
        <v>1420</v>
      </c>
      <c r="B229" s="439" t="s">
        <v>1389</v>
      </c>
      <c r="C229" s="381">
        <v>6</v>
      </c>
      <c r="D229" s="439" t="s">
        <v>1393</v>
      </c>
      <c r="E229" s="439" t="s">
        <v>1394</v>
      </c>
      <c r="F229" s="41" t="s">
        <v>1699</v>
      </c>
      <c r="G229" s="38"/>
      <c r="H229" s="407">
        <v>955000</v>
      </c>
      <c r="I229" s="407">
        <v>955000</v>
      </c>
      <c r="J229" s="400">
        <v>955000</v>
      </c>
      <c r="K229" s="171"/>
    </row>
    <row r="230" spans="1:12" ht="17.399999999999999" x14ac:dyDescent="0.25">
      <c r="A230" s="361"/>
      <c r="B230" s="19"/>
      <c r="C230" s="598"/>
      <c r="D230" s="19"/>
      <c r="E230" s="435" t="s">
        <v>1694</v>
      </c>
      <c r="F230" s="436"/>
      <c r="G230" s="437">
        <f>SUM(J231:J232)</f>
        <v>20170000</v>
      </c>
      <c r="H230" s="430"/>
      <c r="I230" s="415"/>
      <c r="J230" s="415"/>
    </row>
    <row r="231" spans="1:12" x14ac:dyDescent="0.25">
      <c r="A231" s="438" t="s">
        <v>993</v>
      </c>
      <c r="B231" s="439" t="s">
        <v>1389</v>
      </c>
      <c r="C231" s="381">
        <v>7</v>
      </c>
      <c r="D231" s="439" t="s">
        <v>1390</v>
      </c>
      <c r="E231" s="439" t="s">
        <v>1391</v>
      </c>
      <c r="F231" s="41" t="s">
        <v>1699</v>
      </c>
      <c r="G231" s="38"/>
      <c r="H231" s="407">
        <v>18700000</v>
      </c>
      <c r="I231" s="407">
        <v>18700000</v>
      </c>
      <c r="J231" s="400">
        <v>19370000</v>
      </c>
    </row>
    <row r="232" spans="1:12" x14ac:dyDescent="0.25">
      <c r="A232" s="438" t="s">
        <v>993</v>
      </c>
      <c r="B232" s="439" t="s">
        <v>1389</v>
      </c>
      <c r="C232" s="381">
        <v>7</v>
      </c>
      <c r="D232" s="439" t="s">
        <v>1393</v>
      </c>
      <c r="E232" s="439" t="s">
        <v>1394</v>
      </c>
      <c r="F232" s="41" t="s">
        <v>1699</v>
      </c>
      <c r="G232" s="38"/>
      <c r="H232" s="407">
        <v>767000</v>
      </c>
      <c r="I232" s="407">
        <v>767000</v>
      </c>
      <c r="J232" s="400">
        <v>800000</v>
      </c>
      <c r="K232" s="171"/>
    </row>
    <row r="233" spans="1:12" ht="17.399999999999999" x14ac:dyDescent="0.25">
      <c r="A233" s="101"/>
      <c r="B233" s="39"/>
      <c r="C233" s="417"/>
      <c r="D233" s="39"/>
      <c r="E233" s="435" t="s">
        <v>1695</v>
      </c>
      <c r="F233" s="436"/>
      <c r="G233" s="437">
        <f>SUM(J234:J234)</f>
        <v>4670000</v>
      </c>
      <c r="H233" s="430"/>
      <c r="I233" s="416"/>
      <c r="J233" s="416"/>
    </row>
    <row r="234" spans="1:12" x14ac:dyDescent="0.25">
      <c r="A234" s="438" t="s">
        <v>993</v>
      </c>
      <c r="B234" s="439" t="s">
        <v>1389</v>
      </c>
      <c r="C234" s="381">
        <v>8</v>
      </c>
      <c r="D234" s="439" t="s">
        <v>1390</v>
      </c>
      <c r="E234" s="439" t="s">
        <v>1391</v>
      </c>
      <c r="F234" s="41" t="s">
        <v>1699</v>
      </c>
      <c r="G234" s="38"/>
      <c r="H234" s="407">
        <v>4600000</v>
      </c>
      <c r="I234" s="407">
        <v>4600000</v>
      </c>
      <c r="J234" s="400">
        <v>4670000</v>
      </c>
      <c r="K234" s="171"/>
      <c r="L234" s="171"/>
    </row>
    <row r="235" spans="1:12" ht="17.399999999999999" x14ac:dyDescent="0.25">
      <c r="A235" s="361"/>
      <c r="B235" s="19"/>
      <c r="C235" s="598"/>
      <c r="D235" s="19"/>
      <c r="E235" s="435" t="s">
        <v>1696</v>
      </c>
      <c r="F235" s="436"/>
      <c r="G235" s="437">
        <f>SUM(J236:J237)</f>
        <v>310000</v>
      </c>
      <c r="H235" s="430"/>
      <c r="I235" s="415"/>
      <c r="J235" s="415"/>
    </row>
    <row r="236" spans="1:12" s="39" customFormat="1" ht="13.2" customHeight="1" x14ac:dyDescent="0.25">
      <c r="A236" s="440" t="s">
        <v>1582</v>
      </c>
      <c r="B236" s="441" t="s">
        <v>1389</v>
      </c>
      <c r="C236" s="381">
        <v>9</v>
      </c>
      <c r="D236" s="439" t="s">
        <v>1390</v>
      </c>
      <c r="E236" s="439" t="s">
        <v>1391</v>
      </c>
      <c r="F236" s="41" t="s">
        <v>1700</v>
      </c>
      <c r="G236" s="576"/>
      <c r="H236" s="156">
        <v>0</v>
      </c>
      <c r="I236" s="27">
        <v>0</v>
      </c>
      <c r="J236" s="424">
        <v>200000</v>
      </c>
    </row>
    <row r="237" spans="1:12" x14ac:dyDescent="0.25">
      <c r="A237" s="440" t="s">
        <v>1582</v>
      </c>
      <c r="B237" s="441" t="s">
        <v>1389</v>
      </c>
      <c r="C237" s="381">
        <v>9</v>
      </c>
      <c r="D237" s="442" t="s">
        <v>1393</v>
      </c>
      <c r="E237" s="442" t="s">
        <v>1394</v>
      </c>
      <c r="F237" s="41" t="s">
        <v>1700</v>
      </c>
      <c r="G237" s="38"/>
      <c r="H237" s="443">
        <v>0</v>
      </c>
      <c r="I237" s="443">
        <v>101938</v>
      </c>
      <c r="J237" s="444">
        <v>110000</v>
      </c>
      <c r="K237" s="171"/>
    </row>
    <row r="238" spans="1:12" x14ac:dyDescent="0.25">
      <c r="A238" s="421"/>
      <c r="B238" s="1"/>
      <c r="C238" s="1"/>
      <c r="D238" s="1"/>
      <c r="E238" s="1"/>
      <c r="F238" s="1"/>
      <c r="G238" s="397"/>
      <c r="H238" s="397"/>
      <c r="I238" s="398"/>
      <c r="J238" s="397"/>
    </row>
    <row r="239" spans="1:12" x14ac:dyDescent="0.25">
      <c r="A239" s="421"/>
      <c r="B239" s="1"/>
      <c r="C239" s="1"/>
      <c r="D239" s="1"/>
      <c r="E239" s="1"/>
      <c r="F239" s="1"/>
      <c r="G239" s="397"/>
      <c r="H239" s="397"/>
      <c r="I239" s="398"/>
      <c r="J239" s="397"/>
    </row>
    <row r="240" spans="1:12" x14ac:dyDescent="0.25">
      <c r="A240" s="478" t="s">
        <v>1719</v>
      </c>
      <c r="B240" s="1"/>
      <c r="C240" s="1"/>
      <c r="D240" s="1"/>
      <c r="E240" s="1"/>
      <c r="F240" s="1"/>
      <c r="G240" s="397"/>
      <c r="H240" s="397"/>
      <c r="I240" s="398"/>
      <c r="J240" s="397"/>
    </row>
    <row r="241" spans="1:10" x14ac:dyDescent="0.25">
      <c r="A241" s="478" t="s">
        <v>1715</v>
      </c>
      <c r="B241" s="1"/>
      <c r="C241" s="1"/>
      <c r="D241" s="1"/>
      <c r="E241" s="1"/>
      <c r="F241" s="1"/>
      <c r="G241" s="397"/>
      <c r="H241" s="397"/>
      <c r="I241" s="398"/>
      <c r="J241" s="397"/>
    </row>
    <row r="242" spans="1:10" x14ac:dyDescent="0.25">
      <c r="A242" s="478" t="s">
        <v>1717</v>
      </c>
      <c r="B242" s="1"/>
      <c r="C242" s="1"/>
      <c r="D242" s="1"/>
      <c r="E242" s="1"/>
      <c r="F242" s="1"/>
      <c r="G242" s="397"/>
      <c r="H242" s="397"/>
      <c r="I242" s="398"/>
      <c r="J242" s="397"/>
    </row>
    <row r="243" spans="1:10" x14ac:dyDescent="0.25">
      <c r="A243" s="421"/>
      <c r="B243" s="1"/>
      <c r="C243" s="1"/>
      <c r="D243" s="1"/>
      <c r="E243" s="1"/>
      <c r="F243" s="1"/>
      <c r="G243" s="397"/>
      <c r="H243" s="397"/>
      <c r="I243" s="398"/>
      <c r="J243" s="397"/>
    </row>
    <row r="244" spans="1:10" x14ac:dyDescent="0.25">
      <c r="A244" s="478" t="s">
        <v>1716</v>
      </c>
      <c r="B244" s="1"/>
      <c r="C244" s="1"/>
      <c r="D244" s="1"/>
      <c r="E244" s="1"/>
      <c r="F244" s="1"/>
      <c r="G244" s="397"/>
      <c r="H244" s="397"/>
      <c r="I244" s="398"/>
      <c r="J244" s="397"/>
    </row>
    <row r="245" spans="1:10" x14ac:dyDescent="0.25">
      <c r="A245" s="478" t="s">
        <v>1718</v>
      </c>
      <c r="B245" s="1"/>
      <c r="C245" s="1"/>
      <c r="D245" s="1"/>
      <c r="E245" s="1"/>
      <c r="F245" s="1"/>
      <c r="G245" s="397"/>
      <c r="H245" s="397"/>
      <c r="I245" s="398"/>
      <c r="J245" s="397"/>
    </row>
    <row r="246" spans="1:10" x14ac:dyDescent="0.25">
      <c r="A246" s="421"/>
      <c r="B246" s="1"/>
      <c r="C246" s="1"/>
      <c r="D246" s="1"/>
      <c r="E246" s="1"/>
      <c r="F246" s="1"/>
      <c r="G246" s="397"/>
      <c r="H246" s="397"/>
      <c r="I246" s="398"/>
      <c r="J246" s="397"/>
    </row>
    <row r="247" spans="1:10" x14ac:dyDescent="0.25">
      <c r="A247" s="421"/>
      <c r="B247" s="1"/>
      <c r="C247" s="1"/>
      <c r="D247" s="1"/>
      <c r="E247" s="1"/>
      <c r="F247" s="1"/>
      <c r="G247" s="397"/>
      <c r="H247" s="397"/>
      <c r="I247" s="398"/>
      <c r="J247" s="397"/>
    </row>
    <row r="248" spans="1:10" x14ac:dyDescent="0.25">
      <c r="A248" s="421"/>
      <c r="B248" s="1"/>
      <c r="C248" s="1"/>
      <c r="D248" s="1"/>
      <c r="E248" s="1"/>
      <c r="F248" s="1"/>
      <c r="G248" s="397"/>
      <c r="H248" s="397"/>
      <c r="I248" s="398"/>
      <c r="J248" s="397"/>
    </row>
    <row r="249" spans="1:10" x14ac:dyDescent="0.25">
      <c r="A249" s="421"/>
      <c r="B249" s="1"/>
      <c r="C249" s="1"/>
      <c r="D249" s="1"/>
      <c r="E249" s="1"/>
      <c r="F249" s="1"/>
      <c r="G249" s="397"/>
      <c r="H249" s="397"/>
      <c r="I249" s="398"/>
      <c r="J249" s="397"/>
    </row>
    <row r="250" spans="1:10" x14ac:dyDescent="0.25">
      <c r="A250" s="417"/>
      <c r="B250" s="1"/>
      <c r="C250" s="1"/>
      <c r="D250" s="1"/>
      <c r="E250" s="1"/>
      <c r="F250" s="1"/>
      <c r="G250" s="397"/>
      <c r="H250" s="397"/>
      <c r="I250" s="398"/>
      <c r="J250" s="397"/>
    </row>
    <row r="251" spans="1:10" x14ac:dyDescent="0.25">
      <c r="A251" s="417"/>
      <c r="B251" s="1"/>
      <c r="C251" s="1"/>
      <c r="D251" s="1"/>
      <c r="E251" s="1"/>
      <c r="F251" s="1"/>
      <c r="G251" s="397"/>
      <c r="H251" s="397"/>
      <c r="I251" s="398"/>
      <c r="J251" s="397"/>
    </row>
    <row r="252" spans="1:10" x14ac:dyDescent="0.25">
      <c r="A252" s="417"/>
      <c r="B252" s="1"/>
      <c r="C252" s="1"/>
      <c r="D252" s="1"/>
      <c r="E252" s="1"/>
      <c r="F252" s="1"/>
      <c r="G252" s="397"/>
      <c r="H252" s="397"/>
      <c r="I252" s="398"/>
      <c r="J252" s="397"/>
    </row>
    <row r="253" spans="1:10" x14ac:dyDescent="0.25">
      <c r="A253" s="417"/>
      <c r="B253" s="1"/>
      <c r="C253" s="1"/>
      <c r="D253" s="1"/>
      <c r="E253" s="1"/>
      <c r="F253" s="1"/>
      <c r="G253" s="397"/>
      <c r="H253" s="397"/>
      <c r="I253" s="398"/>
      <c r="J253" s="397"/>
    </row>
    <row r="254" spans="1:10" x14ac:dyDescent="0.25">
      <c r="A254" s="417"/>
      <c r="B254" s="1"/>
      <c r="C254" s="1"/>
      <c r="D254" s="1"/>
      <c r="E254" s="1"/>
      <c r="F254" s="1"/>
      <c r="G254" s="397"/>
      <c r="H254" s="397"/>
      <c r="I254" s="398"/>
      <c r="J254" s="397"/>
    </row>
    <row r="255" spans="1:10" x14ac:dyDescent="0.25">
      <c r="A255" s="417"/>
      <c r="B255" s="1"/>
      <c r="C255" s="1"/>
      <c r="D255" s="1"/>
      <c r="E255" s="1"/>
      <c r="F255" s="1"/>
      <c r="G255" s="397"/>
      <c r="H255" s="397"/>
      <c r="I255" s="398"/>
      <c r="J255" s="397"/>
    </row>
    <row r="256" spans="1:10" x14ac:dyDescent="0.25">
      <c r="A256" s="417"/>
      <c r="B256" s="1"/>
      <c r="C256" s="1"/>
      <c r="D256" s="1"/>
      <c r="E256" s="1"/>
      <c r="F256" s="1"/>
      <c r="G256" s="397"/>
      <c r="H256" s="397"/>
      <c r="I256" s="398"/>
      <c r="J256" s="397"/>
    </row>
    <row r="257" spans="1:10" x14ac:dyDescent="0.25">
      <c r="A257" s="417"/>
      <c r="B257" s="1"/>
      <c r="C257" s="1"/>
      <c r="D257" s="1"/>
      <c r="E257" s="1"/>
      <c r="F257" s="1"/>
      <c r="G257" s="397"/>
      <c r="H257" s="397"/>
      <c r="I257" s="398"/>
      <c r="J257" s="397"/>
    </row>
    <row r="258" spans="1:10" x14ac:dyDescent="0.25">
      <c r="A258" s="417"/>
      <c r="B258" s="1"/>
      <c r="C258" s="1"/>
      <c r="D258" s="1"/>
      <c r="E258" s="1"/>
      <c r="F258" s="1"/>
      <c r="G258" s="397"/>
      <c r="H258" s="397"/>
      <c r="I258" s="398"/>
      <c r="J258" s="397"/>
    </row>
    <row r="259" spans="1:10" x14ac:dyDescent="0.25">
      <c r="A259" s="417"/>
      <c r="B259" s="1"/>
      <c r="C259" s="1"/>
      <c r="D259" s="1"/>
      <c r="E259" s="1"/>
      <c r="F259" s="1"/>
      <c r="G259" s="397"/>
      <c r="H259" s="397"/>
      <c r="I259" s="398"/>
      <c r="J259" s="397"/>
    </row>
    <row r="260" spans="1:10" x14ac:dyDescent="0.25">
      <c r="A260" s="417"/>
      <c r="B260" s="1"/>
      <c r="C260" s="1"/>
      <c r="D260" s="1"/>
      <c r="E260" s="1"/>
      <c r="F260" s="1"/>
      <c r="G260" s="397"/>
      <c r="H260" s="397"/>
      <c r="I260" s="398"/>
      <c r="J260" s="397"/>
    </row>
    <row r="261" spans="1:10" x14ac:dyDescent="0.25">
      <c r="A261" s="417"/>
      <c r="B261" s="1"/>
      <c r="C261" s="1"/>
      <c r="D261" s="1"/>
      <c r="E261" s="1"/>
      <c r="F261" s="1"/>
      <c r="G261" s="397"/>
      <c r="H261" s="397"/>
      <c r="I261" s="398"/>
      <c r="J261" s="397"/>
    </row>
    <row r="262" spans="1:10" x14ac:dyDescent="0.25">
      <c r="A262" s="417"/>
      <c r="B262" s="1"/>
      <c r="C262" s="1"/>
      <c r="D262" s="1"/>
      <c r="E262" s="1"/>
      <c r="F262" s="1"/>
      <c r="G262" s="397"/>
      <c r="H262" s="397"/>
      <c r="I262" s="398"/>
      <c r="J262" s="397"/>
    </row>
    <row r="263" spans="1:10" x14ac:dyDescent="0.25">
      <c r="A263" s="417"/>
      <c r="B263" s="1"/>
      <c r="C263" s="1"/>
      <c r="D263" s="1"/>
      <c r="E263" s="1"/>
      <c r="F263" s="1"/>
      <c r="G263" s="397"/>
      <c r="H263" s="397"/>
      <c r="I263" s="398"/>
      <c r="J263" s="397"/>
    </row>
    <row r="264" spans="1:10" x14ac:dyDescent="0.25">
      <c r="A264" s="417"/>
      <c r="B264" s="1"/>
      <c r="C264" s="1"/>
      <c r="D264" s="1"/>
      <c r="E264" s="1"/>
      <c r="F264" s="1"/>
      <c r="G264" s="397"/>
      <c r="H264" s="397"/>
      <c r="I264" s="398"/>
      <c r="J264" s="397"/>
    </row>
    <row r="265" spans="1:10" x14ac:dyDescent="0.25">
      <c r="A265" s="417"/>
      <c r="B265" s="1"/>
      <c r="C265" s="1"/>
      <c r="D265" s="1"/>
      <c r="E265" s="1"/>
      <c r="F265" s="1"/>
      <c r="G265" s="397"/>
      <c r="H265" s="397"/>
      <c r="I265" s="398"/>
      <c r="J265" s="397"/>
    </row>
    <row r="266" spans="1:10" x14ac:dyDescent="0.25">
      <c r="A266" s="417"/>
      <c r="B266" s="1"/>
      <c r="C266" s="1"/>
      <c r="D266" s="1"/>
      <c r="E266" s="1"/>
      <c r="F266" s="1"/>
      <c r="G266" s="397"/>
      <c r="H266" s="397"/>
      <c r="I266" s="398"/>
      <c r="J266" s="397"/>
    </row>
    <row r="267" spans="1:10" x14ac:dyDescent="0.25">
      <c r="A267" s="417"/>
      <c r="B267" s="1"/>
      <c r="C267" s="1"/>
      <c r="D267" s="1"/>
      <c r="E267" s="1"/>
      <c r="F267" s="1"/>
      <c r="G267" s="397"/>
      <c r="H267" s="397"/>
      <c r="I267" s="398"/>
      <c r="J267" s="397"/>
    </row>
    <row r="268" spans="1:10" x14ac:dyDescent="0.25">
      <c r="A268" s="417"/>
      <c r="B268" s="1"/>
      <c r="C268" s="1"/>
      <c r="D268" s="1"/>
      <c r="E268" s="1"/>
      <c r="F268" s="1"/>
      <c r="G268" s="397"/>
      <c r="H268" s="397"/>
      <c r="I268" s="398"/>
      <c r="J268" s="397"/>
    </row>
    <row r="269" spans="1:10" x14ac:dyDescent="0.25">
      <c r="A269" s="417"/>
      <c r="B269" s="1"/>
      <c r="C269" s="1"/>
      <c r="D269" s="1"/>
      <c r="E269" s="1"/>
      <c r="F269" s="1"/>
      <c r="G269" s="397"/>
      <c r="H269" s="397"/>
      <c r="I269" s="398"/>
      <c r="J269" s="397"/>
    </row>
    <row r="270" spans="1:10" x14ac:dyDescent="0.25">
      <c r="A270" s="417"/>
      <c r="B270" s="1"/>
      <c r="C270" s="1"/>
      <c r="D270" s="1"/>
      <c r="E270" s="1"/>
      <c r="F270" s="1"/>
      <c r="G270" s="397"/>
      <c r="H270" s="397"/>
      <c r="I270" s="398"/>
      <c r="J270" s="397"/>
    </row>
    <row r="271" spans="1:10" x14ac:dyDescent="0.25">
      <c r="A271" s="417"/>
      <c r="B271" s="1"/>
      <c r="C271" s="1"/>
      <c r="D271" s="1"/>
      <c r="E271" s="1"/>
      <c r="F271" s="1"/>
      <c r="G271" s="397"/>
      <c r="H271" s="397"/>
      <c r="I271" s="398"/>
      <c r="J271" s="397"/>
    </row>
    <row r="272" spans="1:10" x14ac:dyDescent="0.25">
      <c r="A272" s="417"/>
      <c r="B272" s="1"/>
      <c r="C272" s="1"/>
      <c r="D272" s="1"/>
      <c r="E272" s="1"/>
      <c r="F272" s="1"/>
      <c r="G272" s="397"/>
      <c r="H272" s="397"/>
      <c r="I272" s="398"/>
      <c r="J272" s="397"/>
    </row>
    <row r="273" spans="1:10" x14ac:dyDescent="0.25">
      <c r="A273" s="417"/>
      <c r="B273" s="1"/>
      <c r="C273" s="1"/>
      <c r="D273" s="1"/>
      <c r="E273" s="1"/>
      <c r="F273" s="1"/>
      <c r="G273" s="397"/>
      <c r="H273" s="397"/>
      <c r="I273" s="398"/>
      <c r="J273" s="397"/>
    </row>
    <row r="274" spans="1:10" x14ac:dyDescent="0.25">
      <c r="A274" s="417"/>
      <c r="B274" s="1"/>
      <c r="C274" s="1"/>
      <c r="D274" s="1"/>
      <c r="E274" s="1"/>
      <c r="F274" s="1"/>
      <c r="G274" s="397"/>
      <c r="H274" s="397"/>
      <c r="I274" s="398"/>
      <c r="J274" s="397"/>
    </row>
    <row r="275" spans="1:10" x14ac:dyDescent="0.25">
      <c r="A275" s="417"/>
      <c r="B275" s="1"/>
      <c r="C275" s="1"/>
      <c r="D275" s="1"/>
      <c r="E275" s="1"/>
      <c r="F275" s="1"/>
      <c r="G275" s="397"/>
      <c r="H275" s="397"/>
      <c r="I275" s="398"/>
      <c r="J275" s="397"/>
    </row>
    <row r="276" spans="1:10" x14ac:dyDescent="0.25">
      <c r="A276" s="417"/>
      <c r="B276" s="1"/>
      <c r="C276" s="1"/>
      <c r="D276" s="1"/>
      <c r="E276" s="1"/>
      <c r="F276" s="1"/>
      <c r="G276" s="397"/>
      <c r="H276" s="397"/>
      <c r="I276" s="398"/>
      <c r="J276" s="397"/>
    </row>
    <row r="277" spans="1:10" x14ac:dyDescent="0.25">
      <c r="A277" s="417"/>
      <c r="B277" s="1"/>
      <c r="C277" s="1"/>
      <c r="D277" s="1"/>
      <c r="E277" s="1"/>
      <c r="F277" s="1"/>
      <c r="G277" s="397"/>
      <c r="H277" s="397"/>
      <c r="I277" s="398"/>
      <c r="J277" s="397"/>
    </row>
    <row r="278" spans="1:10" x14ac:dyDescent="0.25">
      <c r="A278" s="417"/>
      <c r="B278" s="1"/>
      <c r="C278" s="1"/>
      <c r="D278" s="1"/>
      <c r="E278" s="1"/>
      <c r="F278" s="1"/>
      <c r="G278" s="397"/>
      <c r="H278" s="397"/>
      <c r="I278" s="398"/>
      <c r="J278" s="397"/>
    </row>
    <row r="279" spans="1:10" x14ac:dyDescent="0.25">
      <c r="A279" s="417"/>
      <c r="B279" s="1"/>
      <c r="C279" s="1"/>
      <c r="D279" s="1"/>
      <c r="E279" s="1"/>
      <c r="F279" s="1"/>
      <c r="G279" s="397"/>
      <c r="H279" s="397"/>
      <c r="I279" s="398"/>
      <c r="J279" s="397"/>
    </row>
    <row r="280" spans="1:10" x14ac:dyDescent="0.25">
      <c r="A280" s="417"/>
      <c r="B280" s="1"/>
      <c r="C280" s="1"/>
      <c r="D280" s="1"/>
      <c r="E280" s="1"/>
      <c r="F280" s="1"/>
      <c r="G280" s="397"/>
      <c r="H280" s="397"/>
      <c r="I280" s="398"/>
      <c r="J280" s="397"/>
    </row>
    <row r="281" spans="1:10" x14ac:dyDescent="0.25">
      <c r="A281" s="417"/>
      <c r="B281" s="1"/>
      <c r="C281" s="1"/>
      <c r="D281" s="1"/>
      <c r="E281" s="1"/>
      <c r="F281" s="1"/>
      <c r="G281" s="397"/>
      <c r="H281" s="397"/>
      <c r="I281" s="398"/>
      <c r="J281" s="397"/>
    </row>
    <row r="282" spans="1:10" x14ac:dyDescent="0.25">
      <c r="A282" s="417"/>
      <c r="B282" s="1"/>
      <c r="C282" s="1"/>
      <c r="D282" s="1"/>
      <c r="E282" s="1"/>
      <c r="F282" s="1"/>
      <c r="G282" s="397"/>
      <c r="H282" s="397"/>
      <c r="I282" s="398"/>
      <c r="J282" s="397"/>
    </row>
    <row r="283" spans="1:10" x14ac:dyDescent="0.25">
      <c r="A283" s="417"/>
      <c r="B283" s="1"/>
      <c r="C283" s="1"/>
      <c r="D283" s="1"/>
      <c r="E283" s="1"/>
      <c r="F283" s="1"/>
      <c r="G283" s="397"/>
      <c r="H283" s="397"/>
      <c r="I283" s="398"/>
      <c r="J283" s="397"/>
    </row>
    <row r="284" spans="1:10" x14ac:dyDescent="0.25">
      <c r="A284" s="417"/>
      <c r="B284" s="1"/>
      <c r="C284" s="1"/>
      <c r="D284" s="1"/>
      <c r="E284" s="1"/>
      <c r="F284" s="1"/>
      <c r="G284" s="397"/>
      <c r="H284" s="397"/>
      <c r="I284" s="398"/>
      <c r="J284" s="397"/>
    </row>
    <row r="285" spans="1:10" x14ac:dyDescent="0.25">
      <c r="A285" s="417"/>
      <c r="B285" s="1"/>
      <c r="C285" s="1"/>
      <c r="D285" s="1"/>
      <c r="E285" s="1"/>
      <c r="F285" s="1"/>
      <c r="G285" s="397"/>
      <c r="H285" s="397"/>
      <c r="I285" s="398"/>
      <c r="J285" s="397"/>
    </row>
    <row r="286" spans="1:10" x14ac:dyDescent="0.25">
      <c r="A286" s="417"/>
      <c r="B286" s="1"/>
      <c r="C286" s="1"/>
      <c r="D286" s="1"/>
      <c r="E286" s="1"/>
      <c r="F286" s="1"/>
      <c r="G286" s="397"/>
      <c r="H286" s="397"/>
      <c r="I286" s="398"/>
      <c r="J286" s="397"/>
    </row>
    <row r="287" spans="1:10" x14ac:dyDescent="0.25">
      <c r="A287" s="417"/>
      <c r="B287" s="1"/>
      <c r="C287" s="1"/>
      <c r="D287" s="1"/>
      <c r="E287" s="1"/>
      <c r="F287" s="1"/>
      <c r="G287" s="397"/>
      <c r="H287" s="397"/>
      <c r="I287" s="398"/>
      <c r="J287" s="397"/>
    </row>
    <row r="288" spans="1:10" x14ac:dyDescent="0.25">
      <c r="A288" s="417"/>
      <c r="B288" s="1"/>
      <c r="C288" s="1"/>
      <c r="D288" s="1"/>
      <c r="E288" s="1"/>
      <c r="F288" s="1"/>
      <c r="G288" s="397"/>
      <c r="H288" s="397"/>
      <c r="I288" s="398"/>
      <c r="J288" s="397"/>
    </row>
    <row r="289" spans="1:10" x14ac:dyDescent="0.25">
      <c r="A289" s="417"/>
      <c r="B289" s="1"/>
      <c r="C289" s="1"/>
      <c r="D289" s="1"/>
      <c r="E289" s="1"/>
      <c r="F289" s="1"/>
      <c r="G289" s="397"/>
      <c r="H289" s="397"/>
      <c r="I289" s="398"/>
      <c r="J289" s="397"/>
    </row>
    <row r="290" spans="1:10" x14ac:dyDescent="0.25">
      <c r="A290" s="417"/>
      <c r="B290" s="1"/>
      <c r="C290" s="1"/>
      <c r="D290" s="1"/>
      <c r="E290" s="1"/>
      <c r="F290" s="1"/>
      <c r="G290" s="397"/>
      <c r="H290" s="397"/>
      <c r="I290" s="398"/>
      <c r="J290" s="397"/>
    </row>
    <row r="291" spans="1:10" x14ac:dyDescent="0.25">
      <c r="A291" s="417"/>
      <c r="B291" s="1"/>
      <c r="C291" s="1"/>
      <c r="D291" s="1"/>
      <c r="E291" s="1"/>
      <c r="F291" s="1"/>
      <c r="G291" s="397"/>
      <c r="H291" s="397"/>
      <c r="I291" s="398"/>
      <c r="J291" s="397"/>
    </row>
    <row r="292" spans="1:10" x14ac:dyDescent="0.25">
      <c r="A292" s="417"/>
      <c r="B292" s="1"/>
      <c r="C292" s="1"/>
      <c r="D292" s="1"/>
      <c r="E292" s="1"/>
      <c r="F292" s="1"/>
      <c r="G292" s="397"/>
      <c r="H292" s="397"/>
      <c r="I292" s="398"/>
      <c r="J292" s="397"/>
    </row>
    <row r="293" spans="1:10" x14ac:dyDescent="0.25">
      <c r="A293" s="417"/>
      <c r="B293" s="1"/>
      <c r="C293" s="1"/>
      <c r="D293" s="1"/>
      <c r="E293" s="1"/>
      <c r="F293" s="1"/>
      <c r="G293" s="397"/>
      <c r="H293" s="397"/>
      <c r="I293" s="398"/>
      <c r="J293" s="397"/>
    </row>
    <row r="294" spans="1:10" x14ac:dyDescent="0.25">
      <c r="A294" s="417"/>
      <c r="B294" s="1"/>
      <c r="C294" s="1"/>
      <c r="D294" s="1"/>
      <c r="E294" s="1"/>
      <c r="F294" s="1"/>
      <c r="G294" s="397"/>
      <c r="H294" s="397"/>
      <c r="I294" s="398"/>
      <c r="J294" s="397"/>
    </row>
    <row r="295" spans="1:10" x14ac:dyDescent="0.25">
      <c r="A295" s="417"/>
      <c r="B295" s="1"/>
      <c r="C295" s="1"/>
      <c r="D295" s="1"/>
      <c r="E295" s="1"/>
      <c r="F295" s="1"/>
      <c r="G295" s="397"/>
      <c r="H295" s="397"/>
      <c r="I295" s="398"/>
      <c r="J295" s="397"/>
    </row>
    <row r="296" spans="1:10" x14ac:dyDescent="0.25">
      <c r="A296" s="417"/>
      <c r="B296" s="1"/>
      <c r="C296" s="1"/>
      <c r="D296" s="1"/>
      <c r="E296" s="1"/>
      <c r="F296" s="1"/>
      <c r="G296" s="397"/>
      <c r="H296" s="397"/>
      <c r="I296" s="398"/>
      <c r="J296" s="397"/>
    </row>
    <row r="297" spans="1:10" x14ac:dyDescent="0.25">
      <c r="A297" s="417"/>
      <c r="B297" s="1"/>
      <c r="C297" s="1"/>
      <c r="D297" s="1"/>
      <c r="E297" s="1"/>
      <c r="F297" s="1"/>
      <c r="G297" s="397"/>
      <c r="H297" s="397"/>
      <c r="I297" s="398"/>
      <c r="J297" s="397"/>
    </row>
    <row r="298" spans="1:10" x14ac:dyDescent="0.25">
      <c r="A298" s="417"/>
      <c r="B298" s="1"/>
      <c r="C298" s="1"/>
      <c r="D298" s="1"/>
      <c r="E298" s="1"/>
      <c r="F298" s="1"/>
      <c r="G298" s="397"/>
      <c r="H298" s="397"/>
      <c r="I298" s="398"/>
      <c r="J298" s="397"/>
    </row>
    <row r="299" spans="1:10" x14ac:dyDescent="0.25">
      <c r="A299" s="417"/>
      <c r="B299" s="1"/>
      <c r="C299" s="1"/>
      <c r="D299" s="1"/>
      <c r="E299" s="1"/>
      <c r="F299" s="1"/>
      <c r="G299" s="397"/>
      <c r="H299" s="397"/>
      <c r="I299" s="398"/>
      <c r="J299" s="397"/>
    </row>
    <row r="300" spans="1:10" x14ac:dyDescent="0.25">
      <c r="A300" s="417"/>
      <c r="B300" s="1"/>
      <c r="C300" s="1"/>
      <c r="D300" s="1"/>
      <c r="E300" s="1"/>
      <c r="F300" s="1"/>
      <c r="G300" s="397"/>
      <c r="H300" s="397"/>
      <c r="I300" s="398"/>
      <c r="J300" s="397"/>
    </row>
    <row r="301" spans="1:10" x14ac:dyDescent="0.25">
      <c r="A301" s="417"/>
      <c r="B301" s="1"/>
      <c r="C301" s="1"/>
      <c r="D301" s="1"/>
      <c r="E301" s="1"/>
      <c r="F301" s="1"/>
      <c r="G301" s="397"/>
      <c r="H301" s="397"/>
      <c r="I301" s="398"/>
      <c r="J301" s="397"/>
    </row>
    <row r="302" spans="1:10" x14ac:dyDescent="0.25">
      <c r="A302" s="417"/>
      <c r="B302" s="1"/>
      <c r="C302" s="1"/>
      <c r="D302" s="1"/>
      <c r="E302" s="1"/>
      <c r="F302" s="1"/>
      <c r="G302" s="397"/>
      <c r="H302" s="397"/>
      <c r="I302" s="398"/>
      <c r="J302" s="397"/>
    </row>
    <row r="303" spans="1:10" x14ac:dyDescent="0.25">
      <c r="A303" s="417"/>
      <c r="B303" s="1"/>
      <c r="C303" s="1"/>
      <c r="D303" s="1"/>
      <c r="E303" s="1"/>
      <c r="F303" s="1"/>
      <c r="G303" s="397"/>
      <c r="H303" s="397"/>
      <c r="I303" s="398"/>
      <c r="J303" s="397"/>
    </row>
    <row r="304" spans="1:10" x14ac:dyDescent="0.25">
      <c r="A304" s="417"/>
      <c r="B304" s="1"/>
      <c r="C304" s="1"/>
      <c r="D304" s="1"/>
      <c r="E304" s="1"/>
      <c r="F304" s="1"/>
      <c r="G304" s="397"/>
      <c r="H304" s="397"/>
      <c r="I304" s="398"/>
      <c r="J304" s="397"/>
    </row>
    <row r="305" spans="1:10" x14ac:dyDescent="0.25">
      <c r="A305" s="417"/>
      <c r="B305" s="1"/>
      <c r="C305" s="1"/>
      <c r="D305" s="1"/>
      <c r="E305" s="1"/>
      <c r="F305" s="1"/>
      <c r="G305" s="397"/>
      <c r="H305" s="397"/>
      <c r="I305" s="398"/>
      <c r="J305" s="397"/>
    </row>
    <row r="306" spans="1:10" x14ac:dyDescent="0.25">
      <c r="A306" s="417"/>
      <c r="B306" s="1"/>
      <c r="C306" s="1"/>
      <c r="D306" s="1"/>
      <c r="E306" s="1"/>
      <c r="F306" s="1"/>
      <c r="G306" s="397"/>
      <c r="H306" s="397"/>
      <c r="I306" s="398"/>
      <c r="J306" s="397"/>
    </row>
    <row r="307" spans="1:10" x14ac:dyDescent="0.25">
      <c r="A307" s="417"/>
      <c r="B307" s="1"/>
      <c r="C307" s="1"/>
      <c r="D307" s="1"/>
      <c r="E307" s="1"/>
      <c r="F307" s="1"/>
      <c r="G307" s="397"/>
      <c r="H307" s="397"/>
      <c r="I307" s="398"/>
      <c r="J307" s="397"/>
    </row>
    <row r="308" spans="1:10" x14ac:dyDescent="0.25">
      <c r="A308" s="417"/>
      <c r="B308" s="1"/>
      <c r="C308" s="1"/>
      <c r="D308" s="1"/>
      <c r="E308" s="1"/>
      <c r="F308" s="1"/>
      <c r="G308" s="397"/>
      <c r="H308" s="397"/>
      <c r="I308" s="398"/>
      <c r="J308" s="397"/>
    </row>
    <row r="309" spans="1:10" x14ac:dyDescent="0.25">
      <c r="A309" s="417"/>
      <c r="B309" s="1"/>
      <c r="C309" s="1"/>
      <c r="D309" s="1"/>
      <c r="E309" s="1"/>
      <c r="F309" s="1"/>
      <c r="G309" s="397"/>
      <c r="H309" s="397"/>
      <c r="I309" s="398"/>
      <c r="J309" s="397"/>
    </row>
    <row r="310" spans="1:10" x14ac:dyDescent="0.25">
      <c r="A310" s="417"/>
      <c r="B310" s="1"/>
      <c r="C310" s="1"/>
      <c r="D310" s="1"/>
      <c r="E310" s="1"/>
      <c r="F310" s="1"/>
      <c r="G310" s="397"/>
      <c r="H310" s="397"/>
      <c r="I310" s="398"/>
      <c r="J310" s="397"/>
    </row>
    <row r="311" spans="1:10" x14ac:dyDescent="0.25">
      <c r="A311" s="417"/>
      <c r="B311" s="1"/>
      <c r="C311" s="1"/>
      <c r="D311" s="1"/>
      <c r="E311" s="1"/>
      <c r="F311" s="1"/>
      <c r="G311" s="397"/>
      <c r="H311" s="397"/>
      <c r="I311" s="398"/>
      <c r="J311" s="397"/>
    </row>
    <row r="312" spans="1:10" x14ac:dyDescent="0.25">
      <c r="A312" s="417"/>
      <c r="B312" s="1"/>
      <c r="C312" s="1"/>
      <c r="D312" s="1"/>
      <c r="E312" s="1"/>
      <c r="F312" s="1"/>
      <c r="G312" s="397"/>
      <c r="H312" s="397"/>
      <c r="I312" s="398"/>
      <c r="J312" s="397"/>
    </row>
    <row r="313" spans="1:10" x14ac:dyDescent="0.25">
      <c r="A313" s="417"/>
      <c r="B313" s="1"/>
      <c r="C313" s="1"/>
      <c r="D313" s="1"/>
      <c r="E313" s="1"/>
      <c r="F313" s="1"/>
      <c r="G313" s="397"/>
      <c r="H313" s="397"/>
      <c r="I313" s="398"/>
      <c r="J313" s="397"/>
    </row>
    <row r="314" spans="1:10" x14ac:dyDescent="0.25">
      <c r="A314" s="417"/>
      <c r="B314" s="1"/>
      <c r="C314" s="1"/>
      <c r="D314" s="1"/>
      <c r="E314" s="1"/>
      <c r="F314" s="1"/>
      <c r="G314" s="397"/>
      <c r="H314" s="397"/>
      <c r="I314" s="398"/>
      <c r="J314" s="397"/>
    </row>
    <row r="315" spans="1:10" x14ac:dyDescent="0.25">
      <c r="A315" s="417"/>
      <c r="B315" s="1"/>
      <c r="C315" s="1"/>
      <c r="D315" s="1"/>
      <c r="E315" s="1"/>
      <c r="F315" s="1"/>
      <c r="G315" s="397"/>
      <c r="H315" s="397"/>
      <c r="I315" s="398"/>
      <c r="J315" s="397"/>
    </row>
    <row r="316" spans="1:10" x14ac:dyDescent="0.25">
      <c r="A316" s="417"/>
      <c r="B316" s="1"/>
      <c r="C316" s="1"/>
      <c r="D316" s="1"/>
      <c r="E316" s="1"/>
      <c r="F316" s="1"/>
      <c r="G316" s="397"/>
      <c r="H316" s="397"/>
      <c r="I316" s="398"/>
      <c r="J316" s="397"/>
    </row>
    <row r="317" spans="1:10" x14ac:dyDescent="0.25">
      <c r="A317" s="417"/>
      <c r="B317" s="1"/>
      <c r="C317" s="1"/>
      <c r="D317" s="1"/>
      <c r="E317" s="1"/>
      <c r="F317" s="1"/>
      <c r="G317" s="397"/>
      <c r="H317" s="397"/>
      <c r="I317" s="398"/>
      <c r="J317" s="397"/>
    </row>
    <row r="318" spans="1:10" x14ac:dyDescent="0.25">
      <c r="A318" s="417"/>
      <c r="B318" s="1"/>
      <c r="C318" s="1"/>
      <c r="D318" s="1"/>
      <c r="E318" s="1"/>
      <c r="F318" s="1"/>
      <c r="G318" s="397"/>
      <c r="H318" s="397"/>
      <c r="I318" s="398"/>
      <c r="J318" s="397"/>
    </row>
    <row r="319" spans="1:10" x14ac:dyDescent="0.25">
      <c r="A319" s="417"/>
      <c r="B319" s="1"/>
      <c r="C319" s="1"/>
      <c r="D319" s="1"/>
      <c r="E319" s="1"/>
      <c r="F319" s="1"/>
      <c r="G319" s="397"/>
      <c r="H319" s="397"/>
      <c r="I319" s="398"/>
      <c r="J319" s="397"/>
    </row>
    <row r="320" spans="1:10" x14ac:dyDescent="0.25">
      <c r="A320" s="417"/>
      <c r="B320" s="1"/>
      <c r="C320" s="1"/>
      <c r="D320" s="1"/>
      <c r="E320" s="1"/>
      <c r="F320" s="1"/>
      <c r="G320" s="397"/>
      <c r="H320" s="397"/>
      <c r="I320" s="398"/>
      <c r="J320" s="397"/>
    </row>
    <row r="321" spans="1:10" x14ac:dyDescent="0.25">
      <c r="A321" s="417"/>
      <c r="B321" s="1"/>
      <c r="C321" s="1"/>
      <c r="D321" s="1"/>
      <c r="E321" s="1"/>
      <c r="F321" s="1"/>
      <c r="G321" s="397"/>
      <c r="H321" s="397"/>
      <c r="I321" s="398"/>
      <c r="J321" s="397"/>
    </row>
    <row r="322" spans="1:10" x14ac:dyDescent="0.25">
      <c r="A322" s="417"/>
      <c r="B322" s="1"/>
      <c r="C322" s="1"/>
      <c r="D322" s="1"/>
      <c r="E322" s="1"/>
      <c r="F322" s="1"/>
      <c r="G322" s="397"/>
      <c r="H322" s="397"/>
      <c r="I322" s="398"/>
      <c r="J322" s="397"/>
    </row>
    <row r="323" spans="1:10" x14ac:dyDescent="0.25">
      <c r="A323" s="417"/>
      <c r="B323" s="1"/>
      <c r="C323" s="1"/>
      <c r="D323" s="1"/>
      <c r="E323" s="1"/>
      <c r="F323" s="1"/>
      <c r="G323" s="397"/>
      <c r="H323" s="397"/>
      <c r="I323" s="398"/>
      <c r="J323" s="397"/>
    </row>
    <row r="324" spans="1:10" x14ac:dyDescent="0.25">
      <c r="A324" s="417"/>
      <c r="B324" s="1"/>
      <c r="C324" s="1"/>
      <c r="D324" s="1"/>
      <c r="E324" s="1"/>
      <c r="F324" s="1"/>
      <c r="G324" s="397"/>
      <c r="H324" s="397"/>
      <c r="I324" s="398"/>
      <c r="J324" s="397"/>
    </row>
    <row r="325" spans="1:10" x14ac:dyDescent="0.25">
      <c r="A325" s="417"/>
      <c r="B325" s="1"/>
      <c r="C325" s="1"/>
      <c r="D325" s="1"/>
      <c r="E325" s="1"/>
      <c r="F325" s="1"/>
      <c r="G325" s="397"/>
      <c r="H325" s="397"/>
      <c r="I325" s="398"/>
      <c r="J325" s="397"/>
    </row>
    <row r="326" spans="1:10" x14ac:dyDescent="0.25">
      <c r="A326" s="417"/>
      <c r="B326" s="1"/>
      <c r="C326" s="1"/>
      <c r="D326" s="1"/>
      <c r="E326" s="1"/>
      <c r="F326" s="1"/>
      <c r="G326" s="397"/>
      <c r="H326" s="397"/>
      <c r="I326" s="398"/>
      <c r="J326" s="397"/>
    </row>
    <row r="327" spans="1:10" x14ac:dyDescent="0.25">
      <c r="A327" s="417"/>
      <c r="B327" s="1"/>
      <c r="C327" s="1"/>
      <c r="D327" s="1"/>
      <c r="E327" s="1"/>
      <c r="F327" s="1"/>
      <c r="G327" s="397"/>
      <c r="H327" s="397"/>
      <c r="I327" s="398"/>
      <c r="J327" s="397"/>
    </row>
    <row r="328" spans="1:10" x14ac:dyDescent="0.25">
      <c r="A328" s="417"/>
      <c r="B328" s="1"/>
      <c r="C328" s="1"/>
      <c r="D328" s="1"/>
      <c r="E328" s="1"/>
      <c r="F328" s="1"/>
      <c r="G328" s="397"/>
      <c r="H328" s="397"/>
      <c r="I328" s="398"/>
      <c r="J328" s="397"/>
    </row>
    <row r="329" spans="1:10" x14ac:dyDescent="0.25">
      <c r="A329" s="417"/>
      <c r="B329" s="1"/>
      <c r="C329" s="1"/>
      <c r="D329" s="1"/>
      <c r="E329" s="1"/>
      <c r="F329" s="1"/>
      <c r="G329" s="397"/>
      <c r="H329" s="397"/>
      <c r="I329" s="398"/>
      <c r="J329" s="397"/>
    </row>
    <row r="330" spans="1:10" x14ac:dyDescent="0.25">
      <c r="A330" s="417"/>
      <c r="B330" s="1"/>
      <c r="C330" s="1"/>
      <c r="D330" s="1"/>
      <c r="E330" s="1"/>
      <c r="F330" s="1"/>
      <c r="G330" s="397"/>
      <c r="H330" s="397"/>
      <c r="I330" s="398"/>
      <c r="J330" s="397"/>
    </row>
    <row r="331" spans="1:10" x14ac:dyDescent="0.25">
      <c r="A331" s="417"/>
      <c r="B331" s="1"/>
      <c r="C331" s="1"/>
      <c r="D331" s="1"/>
      <c r="E331" s="1"/>
      <c r="F331" s="1"/>
      <c r="G331" s="397"/>
      <c r="H331" s="397"/>
      <c r="I331" s="398"/>
      <c r="J331" s="397"/>
    </row>
    <row r="332" spans="1:10" x14ac:dyDescent="0.25">
      <c r="A332" s="417"/>
      <c r="B332" s="1"/>
      <c r="C332" s="1"/>
      <c r="D332" s="1"/>
      <c r="E332" s="1"/>
      <c r="F332" s="1"/>
      <c r="G332" s="397"/>
      <c r="H332" s="397"/>
      <c r="I332" s="398"/>
      <c r="J332" s="397"/>
    </row>
    <row r="333" spans="1:10" x14ac:dyDescent="0.25">
      <c r="A333" s="417"/>
      <c r="B333" s="1"/>
      <c r="C333" s="1"/>
      <c r="D333" s="1"/>
      <c r="E333" s="1"/>
      <c r="F333" s="1"/>
      <c r="G333" s="397"/>
      <c r="H333" s="397"/>
      <c r="I333" s="398"/>
      <c r="J333" s="397"/>
    </row>
    <row r="334" spans="1:10" x14ac:dyDescent="0.25">
      <c r="A334" s="417"/>
      <c r="B334" s="1"/>
      <c r="C334" s="1"/>
      <c r="D334" s="1"/>
      <c r="E334" s="1"/>
      <c r="F334" s="1"/>
      <c r="G334" s="397"/>
      <c r="H334" s="397"/>
      <c r="I334" s="398"/>
      <c r="J334" s="397"/>
    </row>
    <row r="335" spans="1:10" x14ac:dyDescent="0.25">
      <c r="A335" s="417"/>
      <c r="B335" s="1"/>
      <c r="C335" s="1"/>
      <c r="D335" s="1"/>
      <c r="E335" s="1"/>
      <c r="F335" s="1"/>
      <c r="G335" s="397"/>
      <c r="H335" s="397"/>
      <c r="I335" s="398"/>
      <c r="J335" s="397"/>
    </row>
    <row r="336" spans="1:10" x14ac:dyDescent="0.25">
      <c r="A336" s="417"/>
      <c r="B336" s="1"/>
      <c r="C336" s="1"/>
      <c r="D336" s="1"/>
      <c r="E336" s="1"/>
      <c r="F336" s="1"/>
      <c r="G336" s="397"/>
      <c r="H336" s="397"/>
      <c r="I336" s="398"/>
      <c r="J336" s="397"/>
    </row>
    <row r="337" spans="1:10" x14ac:dyDescent="0.25">
      <c r="A337" s="417"/>
      <c r="B337" s="1"/>
      <c r="C337" s="1"/>
      <c r="D337" s="1"/>
      <c r="E337" s="1"/>
      <c r="F337" s="1"/>
      <c r="G337" s="397"/>
      <c r="H337" s="397"/>
      <c r="I337" s="398"/>
      <c r="J337" s="397"/>
    </row>
    <row r="338" spans="1:10" x14ac:dyDescent="0.25">
      <c r="A338" s="417"/>
      <c r="B338" s="1"/>
      <c r="C338" s="1"/>
      <c r="D338" s="1"/>
      <c r="E338" s="1"/>
      <c r="F338" s="1"/>
      <c r="G338" s="397"/>
      <c r="H338" s="397"/>
      <c r="I338" s="398"/>
      <c r="J338" s="397"/>
    </row>
    <row r="339" spans="1:10" x14ac:dyDescent="0.25">
      <c r="A339" s="417"/>
      <c r="B339" s="1"/>
      <c r="C339" s="1"/>
      <c r="D339" s="1"/>
      <c r="E339" s="1"/>
      <c r="F339" s="1"/>
      <c r="G339" s="397"/>
      <c r="H339" s="397"/>
      <c r="I339" s="398"/>
      <c r="J339" s="397"/>
    </row>
    <row r="340" spans="1:10" x14ac:dyDescent="0.25">
      <c r="A340" s="417"/>
      <c r="B340" s="1"/>
      <c r="C340" s="1"/>
      <c r="D340" s="1"/>
      <c r="E340" s="1"/>
      <c r="F340" s="1"/>
      <c r="G340" s="397"/>
      <c r="H340" s="397"/>
      <c r="I340" s="398"/>
      <c r="J340" s="397"/>
    </row>
    <row r="341" spans="1:10" x14ac:dyDescent="0.25">
      <c r="A341" s="417"/>
      <c r="B341" s="1"/>
      <c r="C341" s="1"/>
      <c r="D341" s="1"/>
      <c r="E341" s="1"/>
      <c r="F341" s="1"/>
      <c r="G341" s="397"/>
      <c r="H341" s="397"/>
      <c r="I341" s="398"/>
      <c r="J341" s="397"/>
    </row>
    <row r="342" spans="1:10" x14ac:dyDescent="0.25">
      <c r="A342" s="417"/>
      <c r="B342" s="1"/>
      <c r="C342" s="1"/>
      <c r="D342" s="1"/>
      <c r="E342" s="1"/>
      <c r="F342" s="1"/>
      <c r="G342" s="397"/>
      <c r="H342" s="397"/>
      <c r="I342" s="398"/>
      <c r="J342" s="397"/>
    </row>
    <row r="343" spans="1:10" x14ac:dyDescent="0.25">
      <c r="A343" s="417"/>
      <c r="B343" s="1"/>
      <c r="C343" s="1"/>
      <c r="D343" s="1"/>
      <c r="E343" s="1"/>
      <c r="F343" s="1"/>
      <c r="G343" s="397"/>
      <c r="H343" s="397"/>
      <c r="I343" s="398"/>
      <c r="J343" s="397"/>
    </row>
    <row r="344" spans="1:10" x14ac:dyDescent="0.25">
      <c r="A344" s="417"/>
      <c r="B344" s="1"/>
      <c r="C344" s="1"/>
      <c r="D344" s="1"/>
      <c r="E344" s="1"/>
      <c r="F344" s="1"/>
      <c r="G344" s="397"/>
      <c r="H344" s="397"/>
      <c r="I344" s="398"/>
      <c r="J344" s="397"/>
    </row>
    <row r="345" spans="1:10" x14ac:dyDescent="0.25">
      <c r="A345" s="417"/>
      <c r="B345" s="1"/>
      <c r="C345" s="1"/>
      <c r="D345" s="1"/>
      <c r="E345" s="1"/>
      <c r="F345" s="1"/>
      <c r="G345" s="397"/>
      <c r="H345" s="397"/>
      <c r="I345" s="398"/>
      <c r="J345" s="397"/>
    </row>
    <row r="346" spans="1:10" x14ac:dyDescent="0.25">
      <c r="A346" s="417"/>
      <c r="B346" s="1"/>
      <c r="C346" s="1"/>
      <c r="D346" s="1"/>
      <c r="E346" s="1"/>
      <c r="F346" s="1"/>
      <c r="G346" s="397"/>
      <c r="H346" s="397"/>
      <c r="I346" s="398"/>
      <c r="J346" s="397"/>
    </row>
    <row r="347" spans="1:10" x14ac:dyDescent="0.25">
      <c r="A347" s="417"/>
      <c r="B347" s="1"/>
      <c r="C347" s="1"/>
      <c r="D347" s="1"/>
      <c r="E347" s="1"/>
      <c r="F347" s="1"/>
      <c r="G347" s="397"/>
      <c r="H347" s="397"/>
      <c r="I347" s="398"/>
      <c r="J347" s="397"/>
    </row>
    <row r="348" spans="1:10" x14ac:dyDescent="0.25">
      <c r="A348" s="417"/>
      <c r="B348" s="1"/>
      <c r="C348" s="1"/>
      <c r="D348" s="1"/>
      <c r="E348" s="1"/>
      <c r="F348" s="1"/>
      <c r="G348" s="397"/>
      <c r="H348" s="397"/>
      <c r="I348" s="398"/>
      <c r="J348" s="397"/>
    </row>
    <row r="349" spans="1:10" x14ac:dyDescent="0.25">
      <c r="A349" s="417"/>
      <c r="B349" s="1"/>
      <c r="C349" s="1"/>
      <c r="D349" s="1"/>
      <c r="E349" s="1"/>
      <c r="F349" s="1"/>
      <c r="G349" s="397"/>
      <c r="H349" s="397"/>
      <c r="I349" s="398"/>
      <c r="J349" s="397"/>
    </row>
    <row r="350" spans="1:10" x14ac:dyDescent="0.25">
      <c r="A350" s="417"/>
      <c r="B350" s="1"/>
      <c r="C350" s="1"/>
      <c r="D350" s="1"/>
      <c r="E350" s="1"/>
      <c r="F350" s="1"/>
      <c r="G350" s="1"/>
      <c r="H350" s="1"/>
      <c r="I350" s="418"/>
      <c r="J350" s="1"/>
    </row>
    <row r="351" spans="1:10" x14ac:dyDescent="0.25">
      <c r="A351" s="417"/>
      <c r="B351" s="1"/>
      <c r="C351" s="1"/>
      <c r="D351" s="1"/>
      <c r="E351" s="1"/>
      <c r="F351" s="1"/>
      <c r="G351" s="1"/>
      <c r="H351" s="1"/>
      <c r="I351" s="418"/>
      <c r="J351" s="1"/>
    </row>
    <row r="352" spans="1:10" x14ac:dyDescent="0.25">
      <c r="A352" s="417"/>
      <c r="B352" s="1"/>
      <c r="C352" s="1"/>
      <c r="D352" s="1"/>
      <c r="E352" s="1"/>
      <c r="F352" s="1"/>
      <c r="G352" s="1"/>
      <c r="H352" s="1"/>
      <c r="I352" s="418"/>
      <c r="J352" s="1"/>
    </row>
    <row r="353" spans="1:10" x14ac:dyDescent="0.25">
      <c r="A353" s="417"/>
      <c r="B353" s="1"/>
      <c r="C353" s="1"/>
      <c r="D353" s="1"/>
      <c r="E353" s="1"/>
      <c r="F353" s="1"/>
      <c r="G353" s="1"/>
      <c r="H353" s="1"/>
      <c r="I353" s="418"/>
      <c r="J353" s="1"/>
    </row>
    <row r="354" spans="1:10" x14ac:dyDescent="0.25">
      <c r="A354" s="417"/>
      <c r="B354" s="1"/>
      <c r="C354" s="1"/>
      <c r="D354" s="1"/>
      <c r="E354" s="1"/>
      <c r="F354" s="1"/>
      <c r="G354" s="1"/>
      <c r="H354" s="1"/>
      <c r="I354" s="418"/>
      <c r="J354" s="1"/>
    </row>
    <row r="355" spans="1:10" x14ac:dyDescent="0.25">
      <c r="A355" s="417"/>
      <c r="B355" s="1"/>
      <c r="C355" s="1"/>
      <c r="D355" s="1"/>
      <c r="E355" s="1"/>
      <c r="F355" s="1"/>
      <c r="G355" s="1"/>
      <c r="H355" s="1"/>
      <c r="I355" s="418"/>
      <c r="J355" s="1"/>
    </row>
    <row r="356" spans="1:10" x14ac:dyDescent="0.25">
      <c r="A356" s="417"/>
      <c r="B356" s="1"/>
      <c r="C356" s="1"/>
      <c r="D356" s="1"/>
      <c r="E356" s="1"/>
      <c r="F356" s="1"/>
      <c r="G356" s="1"/>
      <c r="H356" s="1"/>
      <c r="I356" s="418"/>
      <c r="J356" s="1"/>
    </row>
    <row r="357" spans="1:10" x14ac:dyDescent="0.25">
      <c r="A357" s="417"/>
      <c r="B357" s="1"/>
      <c r="C357" s="1"/>
      <c r="D357" s="1"/>
      <c r="E357" s="1"/>
      <c r="F357" s="1"/>
      <c r="G357" s="1"/>
      <c r="H357" s="1"/>
      <c r="I357" s="418"/>
      <c r="J357" s="1"/>
    </row>
    <row r="358" spans="1:10" x14ac:dyDescent="0.25">
      <c r="A358" s="417"/>
      <c r="B358" s="1"/>
      <c r="C358" s="1"/>
      <c r="D358" s="1"/>
      <c r="E358" s="1"/>
      <c r="F358" s="1"/>
      <c r="G358" s="1"/>
      <c r="H358" s="1"/>
      <c r="I358" s="418"/>
      <c r="J358" s="1"/>
    </row>
    <row r="359" spans="1:10" x14ac:dyDescent="0.25">
      <c r="A359" s="417"/>
      <c r="B359" s="1"/>
      <c r="C359" s="1"/>
      <c r="D359" s="1"/>
      <c r="E359" s="1"/>
      <c r="F359" s="1"/>
      <c r="G359" s="1"/>
      <c r="H359" s="1"/>
      <c r="I359" s="418"/>
      <c r="J359" s="1"/>
    </row>
    <row r="360" spans="1:10" x14ac:dyDescent="0.25">
      <c r="A360" s="417"/>
      <c r="B360" s="1"/>
      <c r="C360" s="1"/>
      <c r="D360" s="1"/>
      <c r="E360" s="1"/>
      <c r="F360" s="1"/>
      <c r="G360" s="1"/>
      <c r="H360" s="1"/>
      <c r="I360" s="418"/>
      <c r="J360" s="1"/>
    </row>
    <row r="361" spans="1:10" x14ac:dyDescent="0.25">
      <c r="A361" s="417"/>
      <c r="B361" s="1"/>
      <c r="C361" s="1"/>
      <c r="D361" s="1"/>
      <c r="E361" s="1"/>
      <c r="F361" s="1"/>
      <c r="G361" s="1"/>
      <c r="H361" s="1"/>
      <c r="I361" s="418"/>
      <c r="J361" s="1"/>
    </row>
    <row r="362" spans="1:10" x14ac:dyDescent="0.25">
      <c r="A362" s="417"/>
      <c r="B362" s="1"/>
      <c r="C362" s="1"/>
      <c r="D362" s="1"/>
      <c r="E362" s="1"/>
      <c r="F362" s="1"/>
      <c r="G362" s="1"/>
      <c r="H362" s="1"/>
      <c r="I362" s="418"/>
      <c r="J362" s="1"/>
    </row>
    <row r="363" spans="1:10" x14ac:dyDescent="0.25">
      <c r="A363" s="417"/>
      <c r="B363" s="1"/>
      <c r="C363" s="1"/>
      <c r="D363" s="1"/>
      <c r="E363" s="1"/>
      <c r="F363" s="1"/>
      <c r="G363" s="1"/>
      <c r="H363" s="1"/>
      <c r="I363" s="418"/>
      <c r="J363" s="1"/>
    </row>
    <row r="364" spans="1:10" x14ac:dyDescent="0.25">
      <c r="A364" s="417"/>
      <c r="B364" s="1"/>
      <c r="C364" s="1"/>
      <c r="D364" s="1"/>
      <c r="E364" s="1"/>
      <c r="F364" s="1"/>
      <c r="G364" s="1"/>
      <c r="H364" s="1"/>
      <c r="I364" s="418"/>
      <c r="J364" s="1"/>
    </row>
    <row r="365" spans="1:10" x14ac:dyDescent="0.25">
      <c r="A365" s="417"/>
      <c r="B365" s="1"/>
      <c r="C365" s="1"/>
      <c r="D365" s="1"/>
      <c r="E365" s="1"/>
      <c r="F365" s="1"/>
      <c r="G365" s="1"/>
      <c r="H365" s="1"/>
      <c r="I365" s="418"/>
      <c r="J365" s="1"/>
    </row>
    <row r="366" spans="1:10" x14ac:dyDescent="0.25">
      <c r="A366" s="417"/>
      <c r="B366" s="1"/>
      <c r="C366" s="1"/>
      <c r="D366" s="1"/>
      <c r="E366" s="1"/>
      <c r="F366" s="1"/>
      <c r="G366" s="1"/>
      <c r="H366" s="1"/>
      <c r="I366" s="418"/>
      <c r="J366" s="1"/>
    </row>
    <row r="367" spans="1:10" x14ac:dyDescent="0.25">
      <c r="A367" s="417"/>
      <c r="B367" s="1"/>
      <c r="C367" s="1"/>
      <c r="D367" s="1"/>
      <c r="E367" s="1"/>
      <c r="F367" s="1"/>
      <c r="G367" s="1"/>
      <c r="H367" s="1"/>
      <c r="I367" s="418"/>
      <c r="J367" s="1"/>
    </row>
    <row r="368" spans="1:10" x14ac:dyDescent="0.25">
      <c r="A368" s="417"/>
      <c r="B368" s="1"/>
      <c r="C368" s="1"/>
      <c r="D368" s="1"/>
      <c r="E368" s="1"/>
      <c r="F368" s="1"/>
      <c r="G368" s="1"/>
      <c r="H368" s="1"/>
      <c r="I368" s="418"/>
      <c r="J368" s="1"/>
    </row>
    <row r="369" spans="1:10" x14ac:dyDescent="0.25">
      <c r="A369" s="417"/>
      <c r="B369" s="1"/>
      <c r="C369" s="1"/>
      <c r="D369" s="1"/>
      <c r="E369" s="1"/>
      <c r="F369" s="1"/>
      <c r="G369" s="1"/>
      <c r="H369" s="1"/>
      <c r="I369" s="418"/>
      <c r="J369" s="1"/>
    </row>
    <row r="370" spans="1:10" x14ac:dyDescent="0.25">
      <c r="A370" s="417"/>
      <c r="B370" s="1"/>
      <c r="C370" s="1"/>
      <c r="D370" s="1"/>
      <c r="E370" s="1"/>
      <c r="F370" s="1"/>
      <c r="G370" s="1"/>
      <c r="H370" s="1"/>
      <c r="I370" s="418"/>
      <c r="J370" s="1"/>
    </row>
    <row r="371" spans="1:10" x14ac:dyDescent="0.25">
      <c r="A371" s="417"/>
      <c r="B371" s="1"/>
      <c r="C371" s="1"/>
      <c r="D371" s="1"/>
      <c r="E371" s="1"/>
      <c r="F371" s="1"/>
      <c r="G371" s="1"/>
      <c r="H371" s="1"/>
      <c r="I371" s="418"/>
      <c r="J371" s="1"/>
    </row>
    <row r="372" spans="1:10" x14ac:dyDescent="0.25">
      <c r="A372" s="417"/>
      <c r="B372" s="1"/>
      <c r="C372" s="1"/>
      <c r="D372" s="1"/>
      <c r="E372" s="1"/>
      <c r="F372" s="1"/>
      <c r="G372" s="1"/>
      <c r="H372" s="1"/>
      <c r="I372" s="418"/>
      <c r="J372" s="1"/>
    </row>
    <row r="373" spans="1:10" x14ac:dyDescent="0.25">
      <c r="A373" s="417"/>
      <c r="B373" s="1"/>
      <c r="C373" s="1"/>
      <c r="D373" s="1"/>
      <c r="E373" s="1"/>
      <c r="F373" s="1"/>
      <c r="G373" s="1"/>
      <c r="H373" s="1"/>
      <c r="I373" s="418"/>
      <c r="J373" s="1"/>
    </row>
    <row r="374" spans="1:10" x14ac:dyDescent="0.25">
      <c r="A374" s="417"/>
      <c r="B374" s="1"/>
      <c r="C374" s="1"/>
      <c r="D374" s="1"/>
      <c r="E374" s="1"/>
      <c r="F374" s="1"/>
      <c r="G374" s="1"/>
      <c r="H374" s="1"/>
      <c r="I374" s="418"/>
      <c r="J374" s="1"/>
    </row>
    <row r="375" spans="1:10" x14ac:dyDescent="0.25">
      <c r="A375" s="417"/>
      <c r="B375" s="1"/>
      <c r="C375" s="1"/>
      <c r="D375" s="1"/>
      <c r="E375" s="1"/>
      <c r="F375" s="1"/>
      <c r="G375" s="1"/>
      <c r="H375" s="1"/>
      <c r="I375" s="418"/>
      <c r="J375" s="1"/>
    </row>
    <row r="376" spans="1:10" x14ac:dyDescent="0.25">
      <c r="A376" s="417"/>
      <c r="B376" s="1"/>
      <c r="C376" s="1"/>
      <c r="D376" s="1"/>
      <c r="E376" s="1"/>
      <c r="F376" s="1"/>
      <c r="G376" s="1"/>
      <c r="H376" s="1"/>
      <c r="I376" s="418"/>
      <c r="J376" s="1"/>
    </row>
    <row r="377" spans="1:10" x14ac:dyDescent="0.25">
      <c r="A377" s="417"/>
      <c r="B377" s="1"/>
      <c r="C377" s="1"/>
      <c r="D377" s="1"/>
      <c r="E377" s="1"/>
      <c r="F377" s="1"/>
      <c r="G377" s="1"/>
      <c r="H377" s="1"/>
      <c r="I377" s="418"/>
      <c r="J377" s="1"/>
    </row>
    <row r="378" spans="1:10" x14ac:dyDescent="0.25">
      <c r="A378" s="417"/>
      <c r="B378" s="1"/>
      <c r="C378" s="1"/>
      <c r="D378" s="1"/>
      <c r="E378" s="1"/>
      <c r="F378" s="1"/>
      <c r="G378" s="1"/>
      <c r="H378" s="1"/>
      <c r="I378" s="418"/>
      <c r="J378" s="1"/>
    </row>
    <row r="379" spans="1:10" x14ac:dyDescent="0.25">
      <c r="A379" s="417"/>
      <c r="B379" s="1"/>
      <c r="C379" s="1"/>
      <c r="D379" s="1"/>
      <c r="E379" s="1"/>
      <c r="F379" s="1"/>
      <c r="G379" s="1"/>
      <c r="H379" s="1"/>
      <c r="I379" s="418"/>
      <c r="J379" s="1"/>
    </row>
    <row r="380" spans="1:10" x14ac:dyDescent="0.25">
      <c r="A380" s="417"/>
      <c r="B380" s="1"/>
      <c r="C380" s="1"/>
      <c r="D380" s="1"/>
      <c r="E380" s="1"/>
      <c r="F380" s="1"/>
      <c r="G380" s="1"/>
      <c r="H380" s="1"/>
      <c r="I380" s="418"/>
      <c r="J380" s="1"/>
    </row>
    <row r="381" spans="1:10" x14ac:dyDescent="0.25">
      <c r="A381" s="417"/>
      <c r="B381" s="1"/>
      <c r="C381" s="1"/>
      <c r="D381" s="1"/>
      <c r="E381" s="1"/>
      <c r="F381" s="1"/>
      <c r="G381" s="1"/>
      <c r="H381" s="1"/>
      <c r="I381" s="418"/>
      <c r="J381" s="1"/>
    </row>
    <row r="382" spans="1:10" x14ac:dyDescent="0.25">
      <c r="A382" s="417"/>
      <c r="B382" s="1"/>
      <c r="C382" s="1"/>
      <c r="D382" s="1"/>
      <c r="E382" s="1"/>
      <c r="F382" s="1"/>
      <c r="G382" s="1"/>
      <c r="H382" s="1"/>
      <c r="I382" s="418"/>
      <c r="J382" s="1"/>
    </row>
    <row r="383" spans="1:10" x14ac:dyDescent="0.25">
      <c r="A383" s="417"/>
      <c r="B383" s="1"/>
      <c r="C383" s="1"/>
      <c r="D383" s="1"/>
      <c r="E383" s="1"/>
      <c r="F383" s="1"/>
      <c r="G383" s="1"/>
      <c r="H383" s="1"/>
      <c r="I383" s="418"/>
      <c r="J383" s="1"/>
    </row>
    <row r="384" spans="1:10" x14ac:dyDescent="0.25">
      <c r="A384" s="417"/>
      <c r="B384" s="1"/>
      <c r="C384" s="1"/>
      <c r="D384" s="1"/>
      <c r="E384" s="1"/>
      <c r="F384" s="1"/>
      <c r="G384" s="1"/>
      <c r="H384" s="1"/>
      <c r="I384" s="418"/>
      <c r="J384" s="1"/>
    </row>
    <row r="385" spans="1:10" x14ac:dyDescent="0.25">
      <c r="A385" s="417"/>
      <c r="B385" s="1"/>
      <c r="C385" s="1"/>
      <c r="D385" s="1"/>
      <c r="E385" s="1"/>
      <c r="F385" s="1"/>
      <c r="G385" s="1"/>
      <c r="H385" s="1"/>
      <c r="I385" s="418"/>
      <c r="J385" s="1"/>
    </row>
    <row r="386" spans="1:10" x14ac:dyDescent="0.25">
      <c r="A386" s="417"/>
      <c r="B386" s="1"/>
      <c r="C386" s="1"/>
      <c r="D386" s="1"/>
      <c r="E386" s="1"/>
      <c r="F386" s="1"/>
      <c r="G386" s="1"/>
      <c r="H386" s="1"/>
      <c r="I386" s="418"/>
      <c r="J386" s="1"/>
    </row>
    <row r="387" spans="1:10" x14ac:dyDescent="0.25">
      <c r="A387" s="417"/>
      <c r="B387" s="1"/>
      <c r="C387" s="1"/>
      <c r="D387" s="1"/>
      <c r="E387" s="1"/>
      <c r="F387" s="1"/>
      <c r="G387" s="1"/>
      <c r="H387" s="1"/>
      <c r="I387" s="418"/>
      <c r="J387" s="1"/>
    </row>
    <row r="388" spans="1:10" x14ac:dyDescent="0.25">
      <c r="A388" s="417"/>
      <c r="B388" s="1"/>
      <c r="C388" s="1"/>
      <c r="D388" s="1"/>
      <c r="E388" s="1"/>
      <c r="F388" s="1"/>
      <c r="G388" s="1"/>
      <c r="H388" s="1"/>
      <c r="I388" s="418"/>
      <c r="J388" s="1"/>
    </row>
    <row r="389" spans="1:10" x14ac:dyDescent="0.25">
      <c r="A389" s="417"/>
      <c r="B389" s="1"/>
      <c r="C389" s="1"/>
      <c r="D389" s="1"/>
      <c r="E389" s="1"/>
      <c r="F389" s="1"/>
      <c r="G389" s="1"/>
      <c r="H389" s="1"/>
      <c r="I389" s="418"/>
      <c r="J389" s="1"/>
    </row>
    <row r="390" spans="1:10" x14ac:dyDescent="0.25">
      <c r="A390" s="417"/>
      <c r="B390" s="1"/>
      <c r="C390" s="1"/>
      <c r="D390" s="1"/>
      <c r="E390" s="1"/>
      <c r="F390" s="1"/>
      <c r="G390" s="1"/>
      <c r="H390" s="1"/>
      <c r="I390" s="418"/>
      <c r="J390" s="1"/>
    </row>
    <row r="391" spans="1:10" x14ac:dyDescent="0.25">
      <c r="A391" s="417"/>
      <c r="B391" s="1"/>
      <c r="C391" s="1"/>
      <c r="D391" s="1"/>
      <c r="E391" s="1"/>
      <c r="F391" s="1"/>
      <c r="G391" s="1"/>
      <c r="H391" s="1"/>
      <c r="I391" s="418"/>
      <c r="J391" s="1"/>
    </row>
    <row r="392" spans="1:10" x14ac:dyDescent="0.25">
      <c r="A392" s="417"/>
      <c r="B392" s="1"/>
      <c r="C392" s="1"/>
      <c r="D392" s="1"/>
      <c r="E392" s="1"/>
      <c r="F392" s="1"/>
      <c r="G392" s="1"/>
      <c r="H392" s="1"/>
      <c r="I392" s="418"/>
      <c r="J392" s="1"/>
    </row>
    <row r="393" spans="1:10" x14ac:dyDescent="0.25">
      <c r="A393" s="417"/>
      <c r="B393" s="1"/>
      <c r="C393" s="1"/>
      <c r="D393" s="1"/>
      <c r="E393" s="1"/>
      <c r="F393" s="1"/>
      <c r="G393" s="1"/>
      <c r="H393" s="1"/>
      <c r="I393" s="418"/>
      <c r="J393" s="1"/>
    </row>
    <row r="394" spans="1:10" x14ac:dyDescent="0.25">
      <c r="A394" s="417"/>
      <c r="B394" s="1"/>
      <c r="C394" s="1"/>
      <c r="D394" s="1"/>
      <c r="E394" s="1"/>
      <c r="F394" s="1"/>
      <c r="G394" s="1"/>
      <c r="H394" s="1"/>
      <c r="I394" s="418"/>
      <c r="J394" s="1"/>
    </row>
    <row r="395" spans="1:10" x14ac:dyDescent="0.25">
      <c r="A395" s="417"/>
      <c r="B395" s="1"/>
      <c r="C395" s="1"/>
      <c r="D395" s="1"/>
      <c r="E395" s="1"/>
      <c r="F395" s="1"/>
      <c r="G395" s="1"/>
      <c r="H395" s="1"/>
      <c r="I395" s="418"/>
      <c r="J395" s="1"/>
    </row>
    <row r="396" spans="1:10" x14ac:dyDescent="0.25">
      <c r="A396" s="101"/>
    </row>
    <row r="397" spans="1:10" x14ac:dyDescent="0.25">
      <c r="A397" s="101"/>
    </row>
    <row r="398" spans="1:10" x14ac:dyDescent="0.25">
      <c r="A398" s="101"/>
    </row>
    <row r="399" spans="1:10" x14ac:dyDescent="0.25">
      <c r="A399" s="101"/>
    </row>
    <row r="400" spans="1:10" x14ac:dyDescent="0.25">
      <c r="A400" s="101"/>
    </row>
    <row r="401" spans="1:1" x14ac:dyDescent="0.25">
      <c r="A401" s="101"/>
    </row>
    <row r="402" spans="1:1" x14ac:dyDescent="0.25">
      <c r="A402" s="101"/>
    </row>
    <row r="403" spans="1:1" x14ac:dyDescent="0.25">
      <c r="A403" s="101"/>
    </row>
    <row r="404" spans="1:1" x14ac:dyDescent="0.25">
      <c r="A404" s="101"/>
    </row>
    <row r="405" spans="1:1" x14ac:dyDescent="0.25">
      <c r="A405" s="101"/>
    </row>
    <row r="406" spans="1:1" x14ac:dyDescent="0.25">
      <c r="A406" s="101"/>
    </row>
    <row r="407" spans="1:1" x14ac:dyDescent="0.25">
      <c r="A407" s="101"/>
    </row>
    <row r="408" spans="1:1" x14ac:dyDescent="0.25">
      <c r="A408" s="101"/>
    </row>
    <row r="409" spans="1:1" x14ac:dyDescent="0.25">
      <c r="A409" s="101"/>
    </row>
    <row r="410" spans="1:1" x14ac:dyDescent="0.25">
      <c r="A410" s="101"/>
    </row>
    <row r="411" spans="1:1" x14ac:dyDescent="0.25">
      <c r="A411" s="101"/>
    </row>
    <row r="412" spans="1:1" x14ac:dyDescent="0.25">
      <c r="A412" s="101"/>
    </row>
    <row r="413" spans="1:1" x14ac:dyDescent="0.25">
      <c r="A413" s="101"/>
    </row>
    <row r="414" spans="1:1" x14ac:dyDescent="0.25">
      <c r="A414" s="101"/>
    </row>
    <row r="415" spans="1:1" x14ac:dyDescent="0.25">
      <c r="A415" s="101"/>
    </row>
    <row r="416" spans="1:1" x14ac:dyDescent="0.25">
      <c r="A416" s="101"/>
    </row>
    <row r="417" spans="1:1" x14ac:dyDescent="0.25">
      <c r="A417" s="101"/>
    </row>
    <row r="418" spans="1:1" x14ac:dyDescent="0.25">
      <c r="A418" s="101"/>
    </row>
    <row r="419" spans="1:1" x14ac:dyDescent="0.25">
      <c r="A419" s="101"/>
    </row>
    <row r="420" spans="1:1" x14ac:dyDescent="0.25">
      <c r="A420" s="101"/>
    </row>
    <row r="421" spans="1:1" x14ac:dyDescent="0.25">
      <c r="A421" s="101"/>
    </row>
    <row r="422" spans="1:1" x14ac:dyDescent="0.25">
      <c r="A422" s="101"/>
    </row>
    <row r="423" spans="1:1" x14ac:dyDescent="0.25">
      <c r="A423" s="101"/>
    </row>
    <row r="424" spans="1:1" x14ac:dyDescent="0.25">
      <c r="A424" s="101"/>
    </row>
    <row r="425" spans="1:1" x14ac:dyDescent="0.25">
      <c r="A425" s="101"/>
    </row>
    <row r="426" spans="1:1" x14ac:dyDescent="0.25">
      <c r="A426" s="101"/>
    </row>
    <row r="427" spans="1:1" x14ac:dyDescent="0.25">
      <c r="A427" s="101"/>
    </row>
    <row r="428" spans="1:1" x14ac:dyDescent="0.25">
      <c r="A428" s="101"/>
    </row>
    <row r="429" spans="1:1" x14ac:dyDescent="0.25">
      <c r="A429" s="101"/>
    </row>
    <row r="430" spans="1:1" x14ac:dyDescent="0.25">
      <c r="A430" s="101"/>
    </row>
    <row r="431" spans="1:1" x14ac:dyDescent="0.25">
      <c r="A431" s="101"/>
    </row>
    <row r="432" spans="1:1" x14ac:dyDescent="0.25">
      <c r="A432" s="101"/>
    </row>
    <row r="433" spans="1:1" x14ac:dyDescent="0.25">
      <c r="A433" s="101"/>
    </row>
    <row r="434" spans="1:1" x14ac:dyDescent="0.25">
      <c r="A434" s="101"/>
    </row>
    <row r="435" spans="1:1" x14ac:dyDescent="0.25">
      <c r="A435" s="101"/>
    </row>
    <row r="436" spans="1:1" x14ac:dyDescent="0.25">
      <c r="A436" s="101"/>
    </row>
    <row r="437" spans="1:1" x14ac:dyDescent="0.25">
      <c r="A437" s="101"/>
    </row>
    <row r="438" spans="1:1" x14ac:dyDescent="0.25">
      <c r="A438" s="101"/>
    </row>
    <row r="439" spans="1:1" x14ac:dyDescent="0.25">
      <c r="A439" s="101"/>
    </row>
    <row r="440" spans="1:1" x14ac:dyDescent="0.25">
      <c r="A440" s="101"/>
    </row>
    <row r="441" spans="1:1" x14ac:dyDescent="0.25">
      <c r="A441" s="101"/>
    </row>
    <row r="442" spans="1:1" x14ac:dyDescent="0.25">
      <c r="A442" s="101"/>
    </row>
    <row r="443" spans="1:1" x14ac:dyDescent="0.25">
      <c r="A443" s="101"/>
    </row>
    <row r="444" spans="1:1" x14ac:dyDescent="0.25">
      <c r="A444" s="101"/>
    </row>
    <row r="445" spans="1:1" x14ac:dyDescent="0.25">
      <c r="A445" s="101"/>
    </row>
    <row r="446" spans="1:1" x14ac:dyDescent="0.25">
      <c r="A446" s="101"/>
    </row>
    <row r="447" spans="1:1" x14ac:dyDescent="0.25">
      <c r="A447" s="101"/>
    </row>
    <row r="448" spans="1:1" x14ac:dyDescent="0.25">
      <c r="A448" s="101"/>
    </row>
    <row r="449" spans="1:1" x14ac:dyDescent="0.25">
      <c r="A449" s="101"/>
    </row>
    <row r="450" spans="1:1" x14ac:dyDescent="0.25">
      <c r="A450" s="101"/>
    </row>
    <row r="451" spans="1:1" x14ac:dyDescent="0.25">
      <c r="A451" s="101"/>
    </row>
    <row r="452" spans="1:1" x14ac:dyDescent="0.25">
      <c r="A452" s="101"/>
    </row>
    <row r="453" spans="1:1" x14ac:dyDescent="0.25">
      <c r="A453" s="101"/>
    </row>
    <row r="454" spans="1:1" x14ac:dyDescent="0.25">
      <c r="A454" s="101"/>
    </row>
    <row r="455" spans="1:1" x14ac:dyDescent="0.25">
      <c r="A455" s="101"/>
    </row>
    <row r="456" spans="1:1" x14ac:dyDescent="0.25">
      <c r="A456" s="101"/>
    </row>
    <row r="457" spans="1:1" x14ac:dyDescent="0.25">
      <c r="A457" s="101"/>
    </row>
    <row r="458" spans="1:1" x14ac:dyDescent="0.25">
      <c r="A458" s="101"/>
    </row>
    <row r="459" spans="1:1" x14ac:dyDescent="0.25">
      <c r="A459" s="101"/>
    </row>
    <row r="460" spans="1:1" x14ac:dyDescent="0.25">
      <c r="A460" s="101"/>
    </row>
    <row r="461" spans="1:1" x14ac:dyDescent="0.25">
      <c r="A461" s="101"/>
    </row>
    <row r="462" spans="1:1" x14ac:dyDescent="0.25">
      <c r="A462" s="101"/>
    </row>
    <row r="463" spans="1:1" x14ac:dyDescent="0.25">
      <c r="A463" s="101"/>
    </row>
    <row r="464" spans="1:1" x14ac:dyDescent="0.25">
      <c r="A464" s="101"/>
    </row>
    <row r="465" spans="1:1" x14ac:dyDescent="0.25">
      <c r="A465" s="101"/>
    </row>
    <row r="466" spans="1:1" x14ac:dyDescent="0.25">
      <c r="A466" s="101"/>
    </row>
    <row r="467" spans="1:1" x14ac:dyDescent="0.25">
      <c r="A467" s="101"/>
    </row>
    <row r="468" spans="1:1" x14ac:dyDescent="0.25">
      <c r="A468" s="101"/>
    </row>
    <row r="469" spans="1:1" x14ac:dyDescent="0.25">
      <c r="A469" s="101"/>
    </row>
    <row r="470" spans="1:1" x14ac:dyDescent="0.25">
      <c r="A470" s="101"/>
    </row>
    <row r="471" spans="1:1" x14ac:dyDescent="0.25">
      <c r="A471" s="101"/>
    </row>
    <row r="472" spans="1:1" x14ac:dyDescent="0.25">
      <c r="A472" s="101"/>
    </row>
    <row r="473" spans="1:1" x14ac:dyDescent="0.25">
      <c r="A473" s="101"/>
    </row>
    <row r="474" spans="1:1" x14ac:dyDescent="0.25">
      <c r="A474" s="101"/>
    </row>
    <row r="475" spans="1:1" x14ac:dyDescent="0.25">
      <c r="A475" s="101"/>
    </row>
    <row r="476" spans="1:1" x14ac:dyDescent="0.25">
      <c r="A476" s="101"/>
    </row>
    <row r="477" spans="1:1" x14ac:dyDescent="0.25">
      <c r="A477" s="101"/>
    </row>
    <row r="478" spans="1:1" x14ac:dyDescent="0.25">
      <c r="A478" s="101"/>
    </row>
    <row r="479" spans="1:1" x14ac:dyDescent="0.25">
      <c r="A479" s="101"/>
    </row>
    <row r="480" spans="1:1" x14ac:dyDescent="0.25">
      <c r="A480" s="101"/>
    </row>
    <row r="481" spans="1:1" x14ac:dyDescent="0.25">
      <c r="A481" s="101"/>
    </row>
    <row r="482" spans="1:1" x14ac:dyDescent="0.25">
      <c r="A482" s="101"/>
    </row>
    <row r="483" spans="1:1" x14ac:dyDescent="0.25">
      <c r="A483" s="101"/>
    </row>
    <row r="484" spans="1:1" x14ac:dyDescent="0.25">
      <c r="A484" s="101"/>
    </row>
    <row r="485" spans="1:1" x14ac:dyDescent="0.25">
      <c r="A485" s="101"/>
    </row>
    <row r="486" spans="1:1" x14ac:dyDescent="0.25">
      <c r="A486" s="101"/>
    </row>
    <row r="487" spans="1:1" x14ac:dyDescent="0.25">
      <c r="A487" s="101"/>
    </row>
    <row r="488" spans="1:1" x14ac:dyDescent="0.25">
      <c r="A488" s="101"/>
    </row>
    <row r="489" spans="1:1" x14ac:dyDescent="0.25">
      <c r="A489" s="101"/>
    </row>
    <row r="490" spans="1:1" x14ac:dyDescent="0.25">
      <c r="A490" s="101"/>
    </row>
    <row r="491" spans="1:1" x14ac:dyDescent="0.25">
      <c r="A491" s="101"/>
    </row>
    <row r="492" spans="1:1" x14ac:dyDescent="0.25">
      <c r="A492" s="101"/>
    </row>
    <row r="493" spans="1:1" x14ac:dyDescent="0.25">
      <c r="A493" s="101"/>
    </row>
    <row r="494" spans="1:1" x14ac:dyDescent="0.25">
      <c r="A494" s="101"/>
    </row>
    <row r="495" spans="1:1" x14ac:dyDescent="0.25">
      <c r="A495" s="101"/>
    </row>
    <row r="496" spans="1:1" x14ac:dyDescent="0.25">
      <c r="A496" s="101"/>
    </row>
    <row r="497" spans="1:1" x14ac:dyDescent="0.25">
      <c r="A497" s="101"/>
    </row>
    <row r="498" spans="1:1" x14ac:dyDescent="0.25">
      <c r="A498" s="101"/>
    </row>
    <row r="499" spans="1:1" x14ac:dyDescent="0.25">
      <c r="A499" s="101"/>
    </row>
    <row r="500" spans="1:1" x14ac:dyDescent="0.25">
      <c r="A500" s="101"/>
    </row>
    <row r="501" spans="1:1" x14ac:dyDescent="0.25">
      <c r="A501" s="101"/>
    </row>
    <row r="502" spans="1:1" x14ac:dyDescent="0.25">
      <c r="A502" s="101"/>
    </row>
    <row r="503" spans="1:1" x14ac:dyDescent="0.25">
      <c r="A503" s="101"/>
    </row>
    <row r="504" spans="1:1" x14ac:dyDescent="0.25">
      <c r="A504" s="101"/>
    </row>
    <row r="505" spans="1:1" x14ac:dyDescent="0.25">
      <c r="A505" s="101"/>
    </row>
    <row r="506" spans="1:1" x14ac:dyDescent="0.25">
      <c r="A506" s="101"/>
    </row>
    <row r="507" spans="1:1" x14ac:dyDescent="0.25">
      <c r="A507" s="101"/>
    </row>
    <row r="508" spans="1:1" x14ac:dyDescent="0.25">
      <c r="A508" s="101"/>
    </row>
    <row r="509" spans="1:1" x14ac:dyDescent="0.25">
      <c r="A509" s="101"/>
    </row>
    <row r="510" spans="1:1" x14ac:dyDescent="0.25">
      <c r="A510" s="101"/>
    </row>
    <row r="511" spans="1:1" x14ac:dyDescent="0.25">
      <c r="A511" s="101"/>
    </row>
    <row r="512" spans="1:1" x14ac:dyDescent="0.25">
      <c r="A512" s="101"/>
    </row>
    <row r="513" spans="1:1" x14ac:dyDescent="0.25">
      <c r="A513" s="101"/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&amp;RPříloha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/>
  </sheetViews>
  <sheetFormatPr defaultRowHeight="13.2" x14ac:dyDescent="0.25"/>
  <cols>
    <col min="1" max="1" width="7" bestFit="1" customWidth="1"/>
    <col min="2" max="2" width="5" bestFit="1" customWidth="1"/>
    <col min="3" max="3" width="7.6640625" bestFit="1" customWidth="1"/>
    <col min="4" max="4" width="14.109375" bestFit="1" customWidth="1"/>
    <col min="5" max="5" width="42.33203125" bestFit="1" customWidth="1"/>
    <col min="6" max="6" width="13.109375" bestFit="1" customWidth="1"/>
    <col min="7" max="7" width="13.33203125" customWidth="1"/>
    <col min="8" max="8" width="10.109375" bestFit="1" customWidth="1"/>
    <col min="9" max="9" width="13.109375" bestFit="1" customWidth="1"/>
    <col min="10" max="10" width="13.6640625" customWidth="1"/>
    <col min="11" max="11" width="10.109375" bestFit="1" customWidth="1"/>
    <col min="12" max="12" width="24" bestFit="1" customWidth="1"/>
  </cols>
  <sheetData>
    <row r="1" spans="1:13" s="39" customFormat="1" ht="34.950000000000003" customHeight="1" x14ac:dyDescent="0.25">
      <c r="E1" s="662" t="s">
        <v>1799</v>
      </c>
      <c r="F1" s="609">
        <f>SUM(J4:J40)</f>
        <v>49700000</v>
      </c>
      <c r="G1" s="610" t="s">
        <v>8</v>
      </c>
      <c r="H1" s="174" t="s">
        <v>566</v>
      </c>
      <c r="I1" s="183" t="s">
        <v>567</v>
      </c>
      <c r="J1" s="611" t="s">
        <v>565</v>
      </c>
    </row>
    <row r="2" spans="1:13" ht="13.8" x14ac:dyDescent="0.25">
      <c r="A2" s="39"/>
      <c r="B2" s="39"/>
      <c r="C2" s="39"/>
      <c r="D2" s="39"/>
      <c r="E2" s="82" t="s">
        <v>3</v>
      </c>
      <c r="F2" s="69"/>
      <c r="G2" s="88"/>
      <c r="H2" s="88"/>
      <c r="I2" s="535"/>
      <c r="J2" s="508"/>
    </row>
    <row r="3" spans="1:13" x14ac:dyDescent="0.25">
      <c r="A3" s="173" t="s">
        <v>562</v>
      </c>
      <c r="B3" s="173" t="s">
        <v>563</v>
      </c>
      <c r="C3" s="173" t="s">
        <v>436</v>
      </c>
      <c r="D3" s="173" t="s">
        <v>27</v>
      </c>
      <c r="E3" s="18" t="s">
        <v>88</v>
      </c>
      <c r="F3" s="18"/>
      <c r="G3" s="235">
        <f>SUM(J4:J40)</f>
        <v>49700000</v>
      </c>
      <c r="H3" s="47"/>
      <c r="I3" s="274"/>
      <c r="J3" s="509"/>
    </row>
    <row r="4" spans="1:13" x14ac:dyDescent="0.25">
      <c r="A4" s="226" t="s">
        <v>848</v>
      </c>
      <c r="B4" s="227" t="s">
        <v>849</v>
      </c>
      <c r="C4" s="228">
        <v>1</v>
      </c>
      <c r="D4" s="227" t="s">
        <v>850</v>
      </c>
      <c r="E4" s="227" t="s">
        <v>113</v>
      </c>
      <c r="F4" s="231" t="s">
        <v>847</v>
      </c>
      <c r="G4" s="51"/>
      <c r="H4" s="232">
        <v>29900000</v>
      </c>
      <c r="I4" s="232">
        <v>31900000</v>
      </c>
      <c r="J4" s="505">
        <v>31420000</v>
      </c>
      <c r="K4" s="171"/>
      <c r="L4" s="501"/>
      <c r="M4" s="312"/>
    </row>
    <row r="5" spans="1:13" x14ac:dyDescent="0.25">
      <c r="A5" s="226" t="s">
        <v>848</v>
      </c>
      <c r="B5" s="227" t="s">
        <v>849</v>
      </c>
      <c r="C5" s="476">
        <v>104113013</v>
      </c>
      <c r="D5" s="227" t="s">
        <v>850</v>
      </c>
      <c r="E5" s="227" t="s">
        <v>936</v>
      </c>
      <c r="F5" s="231" t="s">
        <v>847</v>
      </c>
      <c r="G5" s="51"/>
      <c r="H5" s="232">
        <v>0</v>
      </c>
      <c r="I5" s="232">
        <v>0</v>
      </c>
      <c r="J5" s="505">
        <v>74004</v>
      </c>
      <c r="L5" s="501"/>
      <c r="M5" s="312"/>
    </row>
    <row r="6" spans="1:13" x14ac:dyDescent="0.25">
      <c r="A6" s="226" t="s">
        <v>848</v>
      </c>
      <c r="B6" s="227" t="s">
        <v>849</v>
      </c>
      <c r="C6" s="476">
        <v>104513013</v>
      </c>
      <c r="D6" s="227" t="s">
        <v>850</v>
      </c>
      <c r="E6" s="227" t="s">
        <v>936</v>
      </c>
      <c r="F6" s="231" t="s">
        <v>847</v>
      </c>
      <c r="G6" s="51"/>
      <c r="H6" s="232">
        <v>0</v>
      </c>
      <c r="I6" s="232">
        <v>0</v>
      </c>
      <c r="J6" s="505">
        <v>345996</v>
      </c>
      <c r="L6" s="501"/>
      <c r="M6" s="312"/>
    </row>
    <row r="7" spans="1:13" x14ac:dyDescent="0.25">
      <c r="A7" s="226" t="s">
        <v>848</v>
      </c>
      <c r="B7" s="227" t="s">
        <v>851</v>
      </c>
      <c r="C7" s="228">
        <v>1</v>
      </c>
      <c r="D7" s="227" t="s">
        <v>852</v>
      </c>
      <c r="E7" s="227" t="s">
        <v>114</v>
      </c>
      <c r="F7" s="231" t="s">
        <v>847</v>
      </c>
      <c r="G7" s="49"/>
      <c r="H7" s="232">
        <v>300000</v>
      </c>
      <c r="I7" s="232">
        <v>300000</v>
      </c>
      <c r="J7" s="505">
        <v>300000</v>
      </c>
      <c r="L7" s="501"/>
      <c r="M7" s="312"/>
    </row>
    <row r="8" spans="1:13" x14ac:dyDescent="0.25">
      <c r="A8" s="226" t="s">
        <v>848</v>
      </c>
      <c r="B8" s="227" t="s">
        <v>853</v>
      </c>
      <c r="C8" s="228">
        <v>1</v>
      </c>
      <c r="D8" s="227" t="s">
        <v>854</v>
      </c>
      <c r="E8" s="227" t="s">
        <v>855</v>
      </c>
      <c r="F8" s="231" t="s">
        <v>847</v>
      </c>
      <c r="G8" s="49"/>
      <c r="H8" s="232">
        <v>7708000</v>
      </c>
      <c r="I8" s="232">
        <v>8053429</v>
      </c>
      <c r="J8" s="505">
        <v>7853000</v>
      </c>
      <c r="L8" s="501"/>
      <c r="M8" s="312"/>
    </row>
    <row r="9" spans="1:13" x14ac:dyDescent="0.25">
      <c r="A9" s="226" t="s">
        <v>848</v>
      </c>
      <c r="B9" s="227" t="s">
        <v>856</v>
      </c>
      <c r="C9" s="228">
        <v>1</v>
      </c>
      <c r="D9" s="227" t="s">
        <v>857</v>
      </c>
      <c r="E9" s="227" t="s">
        <v>115</v>
      </c>
      <c r="F9" s="231" t="s">
        <v>847</v>
      </c>
      <c r="G9" s="49"/>
      <c r="H9" s="232">
        <v>2788000</v>
      </c>
      <c r="I9" s="232">
        <v>2899080</v>
      </c>
      <c r="J9" s="505">
        <v>2832000</v>
      </c>
      <c r="L9" s="501"/>
      <c r="M9" s="312"/>
    </row>
    <row r="10" spans="1:13" x14ac:dyDescent="0.25">
      <c r="A10" s="226" t="s">
        <v>848</v>
      </c>
      <c r="B10" s="227" t="s">
        <v>858</v>
      </c>
      <c r="C10" s="228">
        <v>1</v>
      </c>
      <c r="D10" s="227" t="s">
        <v>859</v>
      </c>
      <c r="E10" s="227" t="s">
        <v>116</v>
      </c>
      <c r="F10" s="231" t="s">
        <v>847</v>
      </c>
      <c r="G10" s="49"/>
      <c r="H10" s="232">
        <v>210000</v>
      </c>
      <c r="I10" s="232">
        <v>210000</v>
      </c>
      <c r="J10" s="505">
        <v>210000</v>
      </c>
      <c r="L10" s="501"/>
      <c r="M10" s="312"/>
    </row>
    <row r="11" spans="1:13" x14ac:dyDescent="0.25">
      <c r="A11" s="226" t="s">
        <v>848</v>
      </c>
      <c r="B11" s="227" t="s">
        <v>860</v>
      </c>
      <c r="C11" s="228">
        <v>1</v>
      </c>
      <c r="D11" s="227" t="s">
        <v>861</v>
      </c>
      <c r="E11" s="227" t="s">
        <v>124</v>
      </c>
      <c r="F11" s="231" t="s">
        <v>847</v>
      </c>
      <c r="G11" s="49"/>
      <c r="H11" s="232">
        <v>4000</v>
      </c>
      <c r="I11" s="232">
        <v>5500</v>
      </c>
      <c r="J11" s="505">
        <v>13500</v>
      </c>
      <c r="L11" s="501"/>
      <c r="M11" s="312"/>
    </row>
    <row r="12" spans="1:13" x14ac:dyDescent="0.25">
      <c r="A12" s="226" t="s">
        <v>848</v>
      </c>
      <c r="B12" s="227" t="s">
        <v>803</v>
      </c>
      <c r="C12" s="228">
        <v>1</v>
      </c>
      <c r="D12" s="227" t="s">
        <v>804</v>
      </c>
      <c r="E12" s="227" t="s">
        <v>805</v>
      </c>
      <c r="F12" s="231" t="s">
        <v>847</v>
      </c>
      <c r="G12" s="49"/>
      <c r="H12" s="232">
        <v>450000</v>
      </c>
      <c r="I12" s="232">
        <v>478000</v>
      </c>
      <c r="J12" s="505">
        <v>550000</v>
      </c>
      <c r="L12" s="501"/>
      <c r="M12" s="312"/>
    </row>
    <row r="13" spans="1:13" x14ac:dyDescent="0.25">
      <c r="A13" s="226" t="s">
        <v>848</v>
      </c>
      <c r="B13" s="227" t="s">
        <v>790</v>
      </c>
      <c r="C13" s="228">
        <v>1</v>
      </c>
      <c r="D13" s="227" t="s">
        <v>791</v>
      </c>
      <c r="E13" s="227" t="s">
        <v>550</v>
      </c>
      <c r="F13" s="231" t="s">
        <v>847</v>
      </c>
      <c r="G13" s="49"/>
      <c r="H13" s="232">
        <v>14000</v>
      </c>
      <c r="I13" s="232">
        <v>14000</v>
      </c>
      <c r="J13" s="505">
        <v>14000</v>
      </c>
      <c r="L13" s="501"/>
      <c r="M13" s="312"/>
    </row>
    <row r="14" spans="1:13" x14ac:dyDescent="0.25">
      <c r="A14" s="226" t="s">
        <v>848</v>
      </c>
      <c r="B14" s="227" t="s">
        <v>862</v>
      </c>
      <c r="C14" s="228">
        <v>1</v>
      </c>
      <c r="D14" s="227" t="s">
        <v>863</v>
      </c>
      <c r="E14" s="227" t="s">
        <v>111</v>
      </c>
      <c r="F14" s="231" t="s">
        <v>847</v>
      </c>
      <c r="G14" s="49"/>
      <c r="H14" s="232">
        <v>160000</v>
      </c>
      <c r="I14" s="232">
        <v>167000</v>
      </c>
      <c r="J14" s="505">
        <v>920000</v>
      </c>
      <c r="L14" s="501"/>
      <c r="M14" s="312"/>
    </row>
    <row r="15" spans="1:13" x14ac:dyDescent="0.25">
      <c r="A15" s="226" t="s">
        <v>848</v>
      </c>
      <c r="B15" s="227" t="s">
        <v>806</v>
      </c>
      <c r="C15" s="228">
        <v>1</v>
      </c>
      <c r="D15" s="227" t="s">
        <v>807</v>
      </c>
      <c r="E15" s="227" t="s">
        <v>2</v>
      </c>
      <c r="F15" s="231" t="s">
        <v>847</v>
      </c>
      <c r="G15" s="49"/>
      <c r="H15" s="232">
        <v>340000</v>
      </c>
      <c r="I15" s="232">
        <v>383500</v>
      </c>
      <c r="J15" s="505">
        <v>664200</v>
      </c>
      <c r="L15" s="501"/>
      <c r="M15" s="312"/>
    </row>
    <row r="16" spans="1:13" x14ac:dyDescent="0.25">
      <c r="A16" s="226" t="s">
        <v>848</v>
      </c>
      <c r="B16" s="227" t="s">
        <v>806</v>
      </c>
      <c r="C16" s="228">
        <v>1</v>
      </c>
      <c r="D16" s="227" t="s">
        <v>864</v>
      </c>
      <c r="E16" s="227" t="s">
        <v>125</v>
      </c>
      <c r="F16" s="231" t="s">
        <v>847</v>
      </c>
      <c r="G16" s="49"/>
      <c r="H16" s="232">
        <v>30000</v>
      </c>
      <c r="I16" s="232">
        <v>30000</v>
      </c>
      <c r="J16" s="505">
        <v>530000</v>
      </c>
      <c r="L16" s="501"/>
      <c r="M16" s="312"/>
    </row>
    <row r="17" spans="1:13" x14ac:dyDescent="0.25">
      <c r="A17" s="226" t="s">
        <v>848</v>
      </c>
      <c r="B17" s="227" t="s">
        <v>806</v>
      </c>
      <c r="C17" s="228">
        <v>1</v>
      </c>
      <c r="D17" s="227" t="s">
        <v>865</v>
      </c>
      <c r="E17" s="227" t="s">
        <v>126</v>
      </c>
      <c r="F17" s="231" t="s">
        <v>847</v>
      </c>
      <c r="G17" s="49"/>
      <c r="H17" s="232">
        <v>1500</v>
      </c>
      <c r="I17" s="232">
        <v>1500</v>
      </c>
      <c r="J17" s="505">
        <v>1500</v>
      </c>
      <c r="L17" s="501"/>
      <c r="M17" s="312"/>
    </row>
    <row r="18" spans="1:13" x14ac:dyDescent="0.25">
      <c r="A18" s="226" t="s">
        <v>848</v>
      </c>
      <c r="B18" s="227" t="s">
        <v>866</v>
      </c>
      <c r="C18" s="228">
        <v>1</v>
      </c>
      <c r="D18" s="227" t="s">
        <v>867</v>
      </c>
      <c r="E18" s="227" t="s">
        <v>117</v>
      </c>
      <c r="F18" s="231" t="s">
        <v>847</v>
      </c>
      <c r="G18" s="49"/>
      <c r="H18" s="232">
        <v>5000</v>
      </c>
      <c r="I18" s="232">
        <v>10000</v>
      </c>
      <c r="J18" s="505">
        <v>10000</v>
      </c>
      <c r="L18" s="501"/>
      <c r="M18" s="312"/>
    </row>
    <row r="19" spans="1:13" x14ac:dyDescent="0.25">
      <c r="A19" s="226" t="s">
        <v>848</v>
      </c>
      <c r="B19" s="227" t="s">
        <v>868</v>
      </c>
      <c r="C19" s="228">
        <v>1</v>
      </c>
      <c r="D19" s="227" t="s">
        <v>869</v>
      </c>
      <c r="E19" s="227" t="s">
        <v>118</v>
      </c>
      <c r="F19" s="231" t="s">
        <v>847</v>
      </c>
      <c r="G19" s="49"/>
      <c r="H19" s="232">
        <v>30000</v>
      </c>
      <c r="I19" s="232">
        <v>32695</v>
      </c>
      <c r="J19" s="505">
        <v>30000</v>
      </c>
      <c r="L19" s="501"/>
      <c r="M19" s="312"/>
    </row>
    <row r="20" spans="1:13" x14ac:dyDescent="0.25">
      <c r="A20" s="226" t="s">
        <v>848</v>
      </c>
      <c r="B20" s="227" t="s">
        <v>870</v>
      </c>
      <c r="C20" s="228">
        <v>1</v>
      </c>
      <c r="D20" s="227" t="s">
        <v>871</v>
      </c>
      <c r="E20" s="227" t="s">
        <v>120</v>
      </c>
      <c r="F20" s="231" t="s">
        <v>847</v>
      </c>
      <c r="G20" s="49"/>
      <c r="H20" s="232">
        <v>24000</v>
      </c>
      <c r="I20" s="232">
        <v>24000</v>
      </c>
      <c r="J20" s="505">
        <v>24000</v>
      </c>
      <c r="L20" s="501"/>
      <c r="M20" s="312"/>
    </row>
    <row r="21" spans="1:13" x14ac:dyDescent="0.25">
      <c r="A21" s="226" t="s">
        <v>848</v>
      </c>
      <c r="B21" s="227" t="s">
        <v>872</v>
      </c>
      <c r="C21" s="228">
        <v>1</v>
      </c>
      <c r="D21" s="227" t="s">
        <v>873</v>
      </c>
      <c r="E21" s="227" t="s">
        <v>119</v>
      </c>
      <c r="F21" s="231" t="s">
        <v>847</v>
      </c>
      <c r="G21" s="49"/>
      <c r="H21" s="232">
        <v>130000</v>
      </c>
      <c r="I21" s="232">
        <v>127305</v>
      </c>
      <c r="J21" s="505">
        <v>130000</v>
      </c>
      <c r="L21" s="501"/>
      <c r="M21" s="312"/>
    </row>
    <row r="22" spans="1:13" x14ac:dyDescent="0.25">
      <c r="A22" s="226" t="s">
        <v>848</v>
      </c>
      <c r="B22" s="227" t="s">
        <v>872</v>
      </c>
      <c r="C22" s="228">
        <v>1</v>
      </c>
      <c r="D22" s="227" t="s">
        <v>874</v>
      </c>
      <c r="E22" s="227" t="s">
        <v>127</v>
      </c>
      <c r="F22" s="231" t="s">
        <v>847</v>
      </c>
      <c r="G22" s="49"/>
      <c r="H22" s="232">
        <v>20000</v>
      </c>
      <c r="I22" s="232">
        <v>35000</v>
      </c>
      <c r="J22" s="505">
        <v>70000</v>
      </c>
      <c r="L22" s="501"/>
      <c r="M22" s="312"/>
    </row>
    <row r="23" spans="1:13" x14ac:dyDescent="0.25">
      <c r="A23" s="226" t="s">
        <v>848</v>
      </c>
      <c r="B23" s="227" t="s">
        <v>875</v>
      </c>
      <c r="C23" s="228">
        <v>1</v>
      </c>
      <c r="D23" s="227" t="s">
        <v>876</v>
      </c>
      <c r="E23" s="227" t="s">
        <v>121</v>
      </c>
      <c r="F23" s="231" t="s">
        <v>847</v>
      </c>
      <c r="G23" s="49"/>
      <c r="H23" s="232">
        <v>730000</v>
      </c>
      <c r="I23" s="232">
        <v>730000</v>
      </c>
      <c r="J23" s="505">
        <v>730000</v>
      </c>
      <c r="L23" s="501"/>
      <c r="M23" s="312"/>
    </row>
    <row r="24" spans="1:13" x14ac:dyDescent="0.25">
      <c r="A24" s="226" t="s">
        <v>848</v>
      </c>
      <c r="B24" s="227" t="s">
        <v>877</v>
      </c>
      <c r="C24" s="228">
        <v>1</v>
      </c>
      <c r="D24" s="227" t="s">
        <v>878</v>
      </c>
      <c r="E24" s="227" t="s">
        <v>23</v>
      </c>
      <c r="F24" s="231" t="s">
        <v>847</v>
      </c>
      <c r="G24" s="49"/>
      <c r="H24" s="232">
        <v>2500</v>
      </c>
      <c r="I24" s="232">
        <v>2500</v>
      </c>
      <c r="J24" s="505">
        <v>2500</v>
      </c>
      <c r="L24" s="501"/>
      <c r="M24" s="312"/>
    </row>
    <row r="25" spans="1:13" x14ac:dyDescent="0.25">
      <c r="A25" s="226" t="s">
        <v>848</v>
      </c>
      <c r="B25" s="227" t="s">
        <v>879</v>
      </c>
      <c r="C25" s="228">
        <v>1</v>
      </c>
      <c r="D25" s="227" t="s">
        <v>880</v>
      </c>
      <c r="E25" s="227" t="s">
        <v>123</v>
      </c>
      <c r="F25" s="231" t="s">
        <v>847</v>
      </c>
      <c r="G25" s="49"/>
      <c r="H25" s="232">
        <v>320000</v>
      </c>
      <c r="I25" s="232">
        <v>320000</v>
      </c>
      <c r="J25" s="505">
        <v>330000</v>
      </c>
      <c r="L25" s="501"/>
      <c r="M25" s="312"/>
    </row>
    <row r="26" spans="1:13" x14ac:dyDescent="0.25">
      <c r="A26" s="226" t="s">
        <v>848</v>
      </c>
      <c r="B26" s="227" t="s">
        <v>881</v>
      </c>
      <c r="C26" s="228">
        <v>1</v>
      </c>
      <c r="D26" s="227" t="s">
        <v>882</v>
      </c>
      <c r="E26" s="227" t="s">
        <v>899</v>
      </c>
      <c r="F26" s="231" t="s">
        <v>847</v>
      </c>
      <c r="G26" s="49"/>
      <c r="H26" s="232">
        <v>900</v>
      </c>
      <c r="I26" s="232">
        <v>900</v>
      </c>
      <c r="J26" s="505">
        <v>900</v>
      </c>
      <c r="L26" s="501"/>
      <c r="M26" s="312"/>
    </row>
    <row r="27" spans="1:13" x14ac:dyDescent="0.25">
      <c r="A27" s="226" t="s">
        <v>848</v>
      </c>
      <c r="B27" s="227" t="s">
        <v>808</v>
      </c>
      <c r="C27" s="228">
        <v>1</v>
      </c>
      <c r="D27" s="227" t="s">
        <v>809</v>
      </c>
      <c r="E27" s="227" t="s">
        <v>122</v>
      </c>
      <c r="F27" s="231" t="s">
        <v>847</v>
      </c>
      <c r="G27" s="49"/>
      <c r="H27" s="232">
        <v>230000</v>
      </c>
      <c r="I27" s="232">
        <v>230000</v>
      </c>
      <c r="J27" s="505">
        <v>230000</v>
      </c>
      <c r="L27" s="501"/>
      <c r="M27" s="312"/>
    </row>
    <row r="28" spans="1:13" x14ac:dyDescent="0.25">
      <c r="A28" s="226" t="s">
        <v>848</v>
      </c>
      <c r="B28" s="227" t="s">
        <v>810</v>
      </c>
      <c r="C28" s="228">
        <v>1</v>
      </c>
      <c r="D28" s="227" t="s">
        <v>883</v>
      </c>
      <c r="E28" s="227" t="s">
        <v>128</v>
      </c>
      <c r="F28" s="231" t="s">
        <v>847</v>
      </c>
      <c r="G28" s="49"/>
      <c r="H28" s="232">
        <v>20000</v>
      </c>
      <c r="I28" s="232">
        <v>99200</v>
      </c>
      <c r="J28" s="505">
        <v>100000</v>
      </c>
      <c r="L28" s="501"/>
      <c r="M28" s="312"/>
    </row>
    <row r="29" spans="1:13" x14ac:dyDescent="0.25">
      <c r="A29" s="226" t="s">
        <v>848</v>
      </c>
      <c r="B29" s="227" t="s">
        <v>815</v>
      </c>
      <c r="C29" s="228">
        <v>1</v>
      </c>
      <c r="D29" s="227" t="s">
        <v>820</v>
      </c>
      <c r="E29" s="227" t="s">
        <v>22</v>
      </c>
      <c r="F29" s="231" t="s">
        <v>847</v>
      </c>
      <c r="G29" s="49"/>
      <c r="H29" s="232">
        <v>428600</v>
      </c>
      <c r="I29" s="232">
        <v>452600</v>
      </c>
      <c r="J29" s="505">
        <v>428600</v>
      </c>
      <c r="L29" s="501"/>
      <c r="M29" s="312"/>
    </row>
    <row r="30" spans="1:13" x14ac:dyDescent="0.25">
      <c r="A30" s="226" t="s">
        <v>848</v>
      </c>
      <c r="B30" s="227" t="s">
        <v>815</v>
      </c>
      <c r="C30" s="228">
        <v>1</v>
      </c>
      <c r="D30" s="227" t="s">
        <v>884</v>
      </c>
      <c r="E30" s="227" t="s">
        <v>129</v>
      </c>
      <c r="F30" s="231" t="s">
        <v>847</v>
      </c>
      <c r="G30" s="49"/>
      <c r="H30" s="232">
        <v>520000</v>
      </c>
      <c r="I30" s="232">
        <v>536800</v>
      </c>
      <c r="J30" s="505">
        <v>731800</v>
      </c>
      <c r="L30" s="501"/>
      <c r="M30" s="312"/>
    </row>
    <row r="31" spans="1:13" x14ac:dyDescent="0.25">
      <c r="A31" s="226" t="s">
        <v>848</v>
      </c>
      <c r="B31" s="227" t="s">
        <v>815</v>
      </c>
      <c r="C31" s="228">
        <v>1</v>
      </c>
      <c r="D31" s="227" t="s">
        <v>885</v>
      </c>
      <c r="E31" s="227" t="s">
        <v>886</v>
      </c>
      <c r="F31" s="231" t="s">
        <v>847</v>
      </c>
      <c r="G31" s="49"/>
      <c r="H31" s="232">
        <v>40000</v>
      </c>
      <c r="I31" s="232">
        <v>40000</v>
      </c>
      <c r="J31" s="505">
        <v>40000</v>
      </c>
      <c r="L31" s="501"/>
      <c r="M31" s="312"/>
    </row>
    <row r="32" spans="1:13" x14ac:dyDescent="0.25">
      <c r="A32" s="226" t="s">
        <v>848</v>
      </c>
      <c r="B32" s="227" t="s">
        <v>815</v>
      </c>
      <c r="C32" s="228">
        <v>1</v>
      </c>
      <c r="D32" s="227" t="s">
        <v>887</v>
      </c>
      <c r="E32" s="227" t="s">
        <v>130</v>
      </c>
      <c r="F32" s="231" t="s">
        <v>847</v>
      </c>
      <c r="G32" s="49"/>
      <c r="H32" s="232">
        <v>12000</v>
      </c>
      <c r="I32" s="232">
        <v>12000</v>
      </c>
      <c r="J32" s="505">
        <v>12000</v>
      </c>
      <c r="L32" s="501"/>
      <c r="M32" s="312"/>
    </row>
    <row r="33" spans="1:13" x14ac:dyDescent="0.25">
      <c r="A33" s="226" t="s">
        <v>848</v>
      </c>
      <c r="B33" s="227" t="s">
        <v>888</v>
      </c>
      <c r="C33" s="228">
        <v>1</v>
      </c>
      <c r="D33" s="227" t="s">
        <v>889</v>
      </c>
      <c r="E33" s="227" t="s">
        <v>112</v>
      </c>
      <c r="F33" s="231" t="s">
        <v>847</v>
      </c>
      <c r="G33" s="49"/>
      <c r="H33" s="232">
        <v>576000</v>
      </c>
      <c r="I33" s="232">
        <v>638611</v>
      </c>
      <c r="J33" s="505">
        <v>576000</v>
      </c>
      <c r="L33" s="501"/>
      <c r="M33" s="312"/>
    </row>
    <row r="34" spans="1:13" x14ac:dyDescent="0.25">
      <c r="A34" s="226" t="s">
        <v>848</v>
      </c>
      <c r="B34" s="227" t="s">
        <v>888</v>
      </c>
      <c r="C34" s="228">
        <v>1</v>
      </c>
      <c r="D34" s="227" t="s">
        <v>890</v>
      </c>
      <c r="E34" s="227" t="s">
        <v>131</v>
      </c>
      <c r="F34" s="231" t="s">
        <v>847</v>
      </c>
      <c r="G34" s="49"/>
      <c r="H34" s="232">
        <v>300000</v>
      </c>
      <c r="I34" s="232">
        <v>150000</v>
      </c>
      <c r="J34" s="505">
        <v>300000</v>
      </c>
      <c r="L34" s="501"/>
      <c r="M34" s="312"/>
    </row>
    <row r="35" spans="1:13" x14ac:dyDescent="0.25">
      <c r="A35" s="226" t="s">
        <v>848</v>
      </c>
      <c r="B35" s="227" t="s">
        <v>891</v>
      </c>
      <c r="C35" s="228">
        <v>1</v>
      </c>
      <c r="D35" s="227" t="s">
        <v>892</v>
      </c>
      <c r="E35" s="227" t="s">
        <v>132</v>
      </c>
      <c r="F35" s="231" t="s">
        <v>847</v>
      </c>
      <c r="G35" s="49"/>
      <c r="H35" s="232">
        <v>50000</v>
      </c>
      <c r="I35" s="232">
        <v>50000</v>
      </c>
      <c r="J35" s="505">
        <v>100000</v>
      </c>
      <c r="L35" s="501"/>
      <c r="M35" s="312"/>
    </row>
    <row r="36" spans="1:13" x14ac:dyDescent="0.25">
      <c r="A36" s="226" t="s">
        <v>848</v>
      </c>
      <c r="B36" s="227" t="s">
        <v>794</v>
      </c>
      <c r="C36" s="228">
        <v>1</v>
      </c>
      <c r="D36" s="227" t="s">
        <v>795</v>
      </c>
      <c r="E36" s="227" t="s">
        <v>1</v>
      </c>
      <c r="F36" s="231" t="s">
        <v>847</v>
      </c>
      <c r="G36" s="49"/>
      <c r="H36" s="232">
        <v>12000</v>
      </c>
      <c r="I36" s="232">
        <v>20000</v>
      </c>
      <c r="J36" s="505">
        <v>62000</v>
      </c>
      <c r="L36" s="501"/>
      <c r="M36" s="312"/>
    </row>
    <row r="37" spans="1:13" x14ac:dyDescent="0.25">
      <c r="A37" s="226" t="s">
        <v>848</v>
      </c>
      <c r="B37" s="227" t="s">
        <v>827</v>
      </c>
      <c r="C37" s="228">
        <v>1</v>
      </c>
      <c r="D37" s="227" t="s">
        <v>828</v>
      </c>
      <c r="E37" s="227" t="s">
        <v>102</v>
      </c>
      <c r="F37" s="231" t="s">
        <v>847</v>
      </c>
      <c r="G37" s="49"/>
      <c r="H37" s="232">
        <v>0</v>
      </c>
      <c r="I37" s="232">
        <v>20000</v>
      </c>
      <c r="J37" s="505">
        <v>20000</v>
      </c>
      <c r="L37" s="501"/>
      <c r="M37" s="312"/>
    </row>
    <row r="38" spans="1:13" x14ac:dyDescent="0.25">
      <c r="A38" s="226" t="s">
        <v>848</v>
      </c>
      <c r="B38" s="227" t="s">
        <v>835</v>
      </c>
      <c r="C38" s="228">
        <v>1</v>
      </c>
      <c r="D38" s="227" t="s">
        <v>836</v>
      </c>
      <c r="E38" s="227" t="s">
        <v>898</v>
      </c>
      <c r="F38" s="231" t="s">
        <v>847</v>
      </c>
      <c r="G38" s="49"/>
      <c r="H38" s="232">
        <v>0</v>
      </c>
      <c r="I38" s="232">
        <v>500</v>
      </c>
      <c r="J38" s="505">
        <v>500</v>
      </c>
      <c r="L38" s="501"/>
      <c r="M38" s="312"/>
    </row>
    <row r="39" spans="1:13" x14ac:dyDescent="0.25">
      <c r="A39" s="226" t="s">
        <v>848</v>
      </c>
      <c r="B39" s="227" t="s">
        <v>893</v>
      </c>
      <c r="C39" s="228">
        <v>1</v>
      </c>
      <c r="D39" s="227" t="s">
        <v>894</v>
      </c>
      <c r="E39" s="227" t="s">
        <v>28</v>
      </c>
      <c r="F39" s="231" t="s">
        <v>847</v>
      </c>
      <c r="G39" s="49"/>
      <c r="H39" s="232">
        <v>5000</v>
      </c>
      <c r="I39" s="232">
        <v>5000</v>
      </c>
      <c r="J39" s="505">
        <v>5000</v>
      </c>
      <c r="L39" s="501"/>
      <c r="M39" s="312"/>
    </row>
    <row r="40" spans="1:13" x14ac:dyDescent="0.25">
      <c r="A40" s="226" t="s">
        <v>848</v>
      </c>
      <c r="B40" s="227" t="s">
        <v>893</v>
      </c>
      <c r="C40" s="228">
        <v>1</v>
      </c>
      <c r="D40" s="227" t="s">
        <v>895</v>
      </c>
      <c r="E40" s="227" t="s">
        <v>133</v>
      </c>
      <c r="F40" s="231" t="s">
        <v>847</v>
      </c>
      <c r="G40" s="49"/>
      <c r="H40" s="232">
        <v>38500</v>
      </c>
      <c r="I40" s="232">
        <v>38500</v>
      </c>
      <c r="J40" s="505">
        <v>38500</v>
      </c>
      <c r="L40" s="501"/>
      <c r="M40" s="312"/>
    </row>
  </sheetData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&amp;RPříloha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73"/>
  <sheetViews>
    <sheetView zoomScaleNormal="100" workbookViewId="0"/>
  </sheetViews>
  <sheetFormatPr defaultColWidth="8.88671875" defaultRowHeight="13.2" x14ac:dyDescent="0.25"/>
  <cols>
    <col min="1" max="1" width="4" style="39" bestFit="1" customWidth="1"/>
    <col min="2" max="2" width="4.6640625" style="113" customWidth="1"/>
    <col min="3" max="3" width="11" style="113" customWidth="1"/>
    <col min="4" max="4" width="11" style="113" bestFit="1" customWidth="1"/>
    <col min="5" max="5" width="13.6640625" style="113" customWidth="1"/>
    <col min="6" max="6" width="3.44140625" style="113" customWidth="1"/>
    <col min="7" max="7" width="47.6640625" style="113" customWidth="1"/>
    <col min="8" max="8" width="19.33203125" style="113" bestFit="1" customWidth="1"/>
    <col min="9" max="9" width="18.6640625" style="104" bestFit="1" customWidth="1"/>
    <col min="10" max="10" width="21" style="100" customWidth="1"/>
    <col min="11" max="11" width="10.109375" style="104" bestFit="1" customWidth="1"/>
    <col min="12" max="12" width="8.88671875" style="104"/>
    <col min="13" max="16384" width="8.88671875" style="39"/>
  </cols>
  <sheetData>
    <row r="1" spans="1:12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2" ht="21" x14ac:dyDescent="0.25">
      <c r="A2" s="106"/>
      <c r="B2" s="107"/>
      <c r="C2" s="107"/>
      <c r="D2" s="107"/>
      <c r="E2" s="107"/>
      <c r="F2" s="107"/>
      <c r="G2" s="105" t="s">
        <v>643</v>
      </c>
      <c r="H2" s="108"/>
      <c r="I2" s="108"/>
      <c r="J2" s="109"/>
      <c r="K2" s="110"/>
      <c r="L2" s="110"/>
    </row>
    <row r="3" spans="1:12" ht="21" x14ac:dyDescent="0.25">
      <c r="B3" s="111"/>
      <c r="C3" s="111"/>
      <c r="D3" s="111"/>
      <c r="E3" s="111"/>
      <c r="F3" s="111"/>
      <c r="G3" s="111"/>
      <c r="H3" s="111"/>
      <c r="I3" s="111"/>
      <c r="J3" s="112"/>
    </row>
    <row r="4" spans="1:12" ht="21.75" customHeight="1" x14ac:dyDescent="0.3">
      <c r="H4" s="114" t="s">
        <v>432</v>
      </c>
      <c r="I4" s="115"/>
      <c r="J4" s="161">
        <f>J46-J7</f>
        <v>17180000</v>
      </c>
    </row>
    <row r="6" spans="1:12" ht="26.4" x14ac:dyDescent="0.25">
      <c r="A6" s="116" t="s">
        <v>433</v>
      </c>
      <c r="B6" s="117" t="s">
        <v>434</v>
      </c>
      <c r="C6" s="117" t="s">
        <v>435</v>
      </c>
      <c r="D6" s="117" t="s">
        <v>436</v>
      </c>
      <c r="E6" s="117" t="s">
        <v>27</v>
      </c>
      <c r="F6" s="117"/>
      <c r="G6" s="117" t="s">
        <v>437</v>
      </c>
      <c r="H6" s="118" t="s">
        <v>640</v>
      </c>
      <c r="I6" s="118" t="s">
        <v>641</v>
      </c>
      <c r="J6" s="568" t="s">
        <v>642</v>
      </c>
    </row>
    <row r="7" spans="1:12" ht="34.950000000000003" customHeight="1" x14ac:dyDescent="0.3">
      <c r="A7" s="120"/>
      <c r="B7" s="121"/>
      <c r="C7" s="121"/>
      <c r="D7" s="121"/>
      <c r="E7" s="121"/>
      <c r="F7" s="121"/>
      <c r="G7" s="119" t="s">
        <v>672</v>
      </c>
      <c r="H7" s="122"/>
      <c r="I7" s="122"/>
      <c r="J7" s="123">
        <f>SUM(J8+J31+J35)</f>
        <v>13656000</v>
      </c>
      <c r="K7" s="110"/>
      <c r="L7" s="110"/>
    </row>
    <row r="8" spans="1:12" ht="13.8" x14ac:dyDescent="0.25">
      <c r="A8" s="124"/>
      <c r="B8" s="125"/>
      <c r="C8" s="125"/>
      <c r="D8" s="125"/>
      <c r="E8" s="125"/>
      <c r="F8" s="125"/>
      <c r="G8" s="82" t="s">
        <v>143</v>
      </c>
      <c r="H8" s="126"/>
      <c r="I8" s="126"/>
      <c r="J8" s="126">
        <f>SUM(J10:J29)</f>
        <v>12349000</v>
      </c>
      <c r="K8" s="39"/>
      <c r="L8" s="39"/>
    </row>
    <row r="9" spans="1:12" x14ac:dyDescent="0.25">
      <c r="A9" s="683"/>
      <c r="B9" s="683"/>
      <c r="C9" s="683"/>
      <c r="D9" s="683"/>
      <c r="E9" s="683"/>
      <c r="F9" s="160"/>
      <c r="G9" s="117" t="s">
        <v>675</v>
      </c>
      <c r="H9" s="187">
        <f>SUM(H10:H29)</f>
        <v>9294000</v>
      </c>
      <c r="I9" s="187">
        <f>SUM(I10:I29)</f>
        <v>9294000</v>
      </c>
      <c r="J9" s="187">
        <f>SUM(J10:J29)</f>
        <v>12349000</v>
      </c>
      <c r="K9" s="39"/>
      <c r="L9" s="39"/>
    </row>
    <row r="10" spans="1:12" x14ac:dyDescent="0.25">
      <c r="A10" s="197" t="s">
        <v>443</v>
      </c>
      <c r="B10" s="198" t="s">
        <v>442</v>
      </c>
      <c r="C10" s="198" t="s">
        <v>440</v>
      </c>
      <c r="D10" s="198" t="s">
        <v>441</v>
      </c>
      <c r="E10" s="198" t="s">
        <v>447</v>
      </c>
      <c r="F10" s="198"/>
      <c r="G10" s="198" t="s">
        <v>448</v>
      </c>
      <c r="H10" s="200">
        <v>80000</v>
      </c>
      <c r="I10" s="200">
        <v>80000</v>
      </c>
      <c r="J10" s="569">
        <v>80000</v>
      </c>
      <c r="K10" s="39"/>
      <c r="L10" s="39"/>
    </row>
    <row r="11" spans="1:12" x14ac:dyDescent="0.25">
      <c r="A11" s="197" t="s">
        <v>443</v>
      </c>
      <c r="B11" s="198" t="s">
        <v>445</v>
      </c>
      <c r="C11" s="198" t="s">
        <v>440</v>
      </c>
      <c r="D11" s="198" t="s">
        <v>441</v>
      </c>
      <c r="E11" s="198" t="s">
        <v>449</v>
      </c>
      <c r="F11" s="198"/>
      <c r="G11" s="198" t="s">
        <v>450</v>
      </c>
      <c r="H11" s="200">
        <v>40000</v>
      </c>
      <c r="I11" s="200">
        <v>40000</v>
      </c>
      <c r="J11" s="569">
        <v>40000</v>
      </c>
      <c r="K11" s="39"/>
      <c r="L11" s="39"/>
    </row>
    <row r="12" spans="1:12" x14ac:dyDescent="0.25">
      <c r="A12" s="197" t="s">
        <v>443</v>
      </c>
      <c r="B12" s="198" t="s">
        <v>451</v>
      </c>
      <c r="C12" s="198" t="s">
        <v>440</v>
      </c>
      <c r="D12" s="198" t="s">
        <v>441</v>
      </c>
      <c r="E12" s="198" t="s">
        <v>452</v>
      </c>
      <c r="F12" s="198"/>
      <c r="G12" s="198" t="s">
        <v>453</v>
      </c>
      <c r="H12" s="200">
        <v>350000</v>
      </c>
      <c r="I12" s="200">
        <v>350000</v>
      </c>
      <c r="J12" s="569">
        <v>350000</v>
      </c>
      <c r="K12" s="39"/>
      <c r="L12" s="39"/>
    </row>
    <row r="13" spans="1:12" x14ac:dyDescent="0.25">
      <c r="A13" s="197" t="s">
        <v>443</v>
      </c>
      <c r="B13" s="198" t="s">
        <v>454</v>
      </c>
      <c r="C13" s="198" t="s">
        <v>440</v>
      </c>
      <c r="D13" s="198" t="s">
        <v>441</v>
      </c>
      <c r="E13" s="198" t="s">
        <v>455</v>
      </c>
      <c r="F13" s="198"/>
      <c r="G13" s="198" t="s">
        <v>456</v>
      </c>
      <c r="H13" s="200">
        <v>74000</v>
      </c>
      <c r="I13" s="200">
        <v>74000</v>
      </c>
      <c r="J13" s="569">
        <v>74000</v>
      </c>
      <c r="K13" s="39"/>
      <c r="L13" s="39"/>
    </row>
    <row r="14" spans="1:12" x14ac:dyDescent="0.25">
      <c r="A14" s="197" t="s">
        <v>443</v>
      </c>
      <c r="B14" s="198" t="s">
        <v>457</v>
      </c>
      <c r="C14" s="198" t="s">
        <v>440</v>
      </c>
      <c r="D14" s="198" t="s">
        <v>441</v>
      </c>
      <c r="E14" s="198" t="s">
        <v>458</v>
      </c>
      <c r="F14" s="198"/>
      <c r="G14" s="198" t="s">
        <v>459</v>
      </c>
      <c r="H14" s="200">
        <v>20000</v>
      </c>
      <c r="I14" s="200">
        <v>20000</v>
      </c>
      <c r="J14" s="569">
        <v>20000</v>
      </c>
      <c r="K14" s="39"/>
      <c r="L14" s="39"/>
    </row>
    <row r="15" spans="1:12" x14ac:dyDescent="0.25">
      <c r="A15" s="197" t="s">
        <v>443</v>
      </c>
      <c r="B15" s="198" t="s">
        <v>460</v>
      </c>
      <c r="C15" s="198" t="s">
        <v>440</v>
      </c>
      <c r="D15" s="198" t="s">
        <v>441</v>
      </c>
      <c r="E15" s="198" t="s">
        <v>461</v>
      </c>
      <c r="F15" s="198"/>
      <c r="G15" s="198" t="s">
        <v>462</v>
      </c>
      <c r="H15" s="200">
        <v>15000</v>
      </c>
      <c r="I15" s="200">
        <v>15000</v>
      </c>
      <c r="J15" s="569">
        <v>15000</v>
      </c>
      <c r="K15" s="39"/>
      <c r="L15" s="39"/>
    </row>
    <row r="16" spans="1:12" x14ac:dyDescent="0.25">
      <c r="A16" s="197" t="s">
        <v>444</v>
      </c>
      <c r="B16" s="198" t="s">
        <v>463</v>
      </c>
      <c r="C16" s="198" t="s">
        <v>440</v>
      </c>
      <c r="D16" s="198" t="s">
        <v>441</v>
      </c>
      <c r="E16" s="198" t="s">
        <v>464</v>
      </c>
      <c r="F16" s="198"/>
      <c r="G16" s="198" t="s">
        <v>465</v>
      </c>
      <c r="H16" s="200">
        <v>100000</v>
      </c>
      <c r="I16" s="200">
        <v>100000</v>
      </c>
      <c r="J16" s="569">
        <v>100000</v>
      </c>
      <c r="K16" s="39"/>
      <c r="L16" s="39"/>
    </row>
    <row r="17" spans="1:12" x14ac:dyDescent="0.25">
      <c r="A17" s="197" t="s">
        <v>446</v>
      </c>
      <c r="B17" s="198" t="s">
        <v>442</v>
      </c>
      <c r="C17" s="198" t="s">
        <v>440</v>
      </c>
      <c r="D17" s="198" t="s">
        <v>441</v>
      </c>
      <c r="E17" s="198" t="s">
        <v>466</v>
      </c>
      <c r="F17" s="198"/>
      <c r="G17" s="198" t="s">
        <v>676</v>
      </c>
      <c r="H17" s="200">
        <v>2000000</v>
      </c>
      <c r="I17" s="200">
        <v>2000000</v>
      </c>
      <c r="J17" s="569">
        <v>2200000</v>
      </c>
      <c r="K17" s="171"/>
      <c r="L17" s="39"/>
    </row>
    <row r="18" spans="1:12" x14ac:dyDescent="0.25">
      <c r="A18" s="197" t="s">
        <v>446</v>
      </c>
      <c r="B18" s="198" t="s">
        <v>467</v>
      </c>
      <c r="C18" s="198" t="s">
        <v>440</v>
      </c>
      <c r="D18" s="198" t="s">
        <v>441</v>
      </c>
      <c r="E18" s="198" t="s">
        <v>468</v>
      </c>
      <c r="F18" s="198"/>
      <c r="G18" s="198" t="s">
        <v>469</v>
      </c>
      <c r="H18" s="200">
        <v>10000</v>
      </c>
      <c r="I18" s="200">
        <v>10000</v>
      </c>
      <c r="J18" s="569">
        <v>10000</v>
      </c>
      <c r="K18" s="39"/>
      <c r="L18" s="39"/>
    </row>
    <row r="19" spans="1:12" x14ac:dyDescent="0.25">
      <c r="A19" s="197" t="s">
        <v>446</v>
      </c>
      <c r="B19" s="198" t="s">
        <v>445</v>
      </c>
      <c r="C19" s="198" t="s">
        <v>440</v>
      </c>
      <c r="D19" s="198" t="s">
        <v>441</v>
      </c>
      <c r="E19" s="198" t="s">
        <v>470</v>
      </c>
      <c r="F19" s="198"/>
      <c r="G19" s="198" t="s">
        <v>677</v>
      </c>
      <c r="H19" s="200">
        <v>250000</v>
      </c>
      <c r="I19" s="200">
        <v>250000</v>
      </c>
      <c r="J19" s="569">
        <v>300000</v>
      </c>
      <c r="K19" s="39"/>
      <c r="L19" s="39"/>
    </row>
    <row r="20" spans="1:12" x14ac:dyDescent="0.25">
      <c r="A20" s="197" t="s">
        <v>446</v>
      </c>
      <c r="B20" s="198" t="s">
        <v>460</v>
      </c>
      <c r="C20" s="198" t="s">
        <v>440</v>
      </c>
      <c r="D20" s="198" t="s">
        <v>441</v>
      </c>
      <c r="E20" s="198" t="s">
        <v>471</v>
      </c>
      <c r="F20" s="198"/>
      <c r="G20" s="198" t="s">
        <v>472</v>
      </c>
      <c r="H20" s="200">
        <v>2000000</v>
      </c>
      <c r="I20" s="200">
        <v>2000000</v>
      </c>
      <c r="J20" s="569">
        <v>3700000</v>
      </c>
      <c r="K20" s="39"/>
      <c r="L20" s="39"/>
    </row>
    <row r="21" spans="1:12" x14ac:dyDescent="0.25">
      <c r="A21" s="197" t="s">
        <v>446</v>
      </c>
      <c r="B21" s="198" t="s">
        <v>473</v>
      </c>
      <c r="C21" s="198" t="s">
        <v>440</v>
      </c>
      <c r="D21" s="198" t="s">
        <v>441</v>
      </c>
      <c r="E21" s="198" t="s">
        <v>474</v>
      </c>
      <c r="F21" s="198"/>
      <c r="G21" s="198" t="s">
        <v>475</v>
      </c>
      <c r="H21" s="200">
        <v>200000</v>
      </c>
      <c r="I21" s="200">
        <v>200000</v>
      </c>
      <c r="J21" s="569">
        <v>300000</v>
      </c>
      <c r="K21" s="39"/>
      <c r="L21" s="39"/>
    </row>
    <row r="22" spans="1:12" x14ac:dyDescent="0.25">
      <c r="A22" s="197" t="s">
        <v>446</v>
      </c>
      <c r="B22" s="198" t="s">
        <v>463</v>
      </c>
      <c r="C22" s="198" t="s">
        <v>440</v>
      </c>
      <c r="D22" s="198" t="s">
        <v>441</v>
      </c>
      <c r="E22" s="198" t="s">
        <v>476</v>
      </c>
      <c r="F22" s="198"/>
      <c r="G22" s="198" t="s">
        <v>477</v>
      </c>
      <c r="H22" s="200">
        <v>2000000</v>
      </c>
      <c r="I22" s="200">
        <v>2000000</v>
      </c>
      <c r="J22" s="569">
        <v>2200000</v>
      </c>
      <c r="K22" s="39"/>
      <c r="L22" s="39"/>
    </row>
    <row r="23" spans="1:12" x14ac:dyDescent="0.25">
      <c r="A23" s="197" t="s">
        <v>446</v>
      </c>
      <c r="B23" s="198" t="s">
        <v>478</v>
      </c>
      <c r="C23" s="198" t="s">
        <v>440</v>
      </c>
      <c r="D23" s="198" t="s">
        <v>441</v>
      </c>
      <c r="E23" s="198" t="s">
        <v>479</v>
      </c>
      <c r="F23" s="198"/>
      <c r="G23" s="198" t="s">
        <v>678</v>
      </c>
      <c r="H23" s="200">
        <v>900000</v>
      </c>
      <c r="I23" s="200">
        <v>900000</v>
      </c>
      <c r="J23" s="569">
        <v>1000000</v>
      </c>
      <c r="K23" s="39"/>
      <c r="L23" s="39"/>
    </row>
    <row r="24" spans="1:12" x14ac:dyDescent="0.25">
      <c r="A24" s="197" t="s">
        <v>446</v>
      </c>
      <c r="B24" s="198" t="s">
        <v>480</v>
      </c>
      <c r="C24" s="198" t="s">
        <v>440</v>
      </c>
      <c r="D24" s="198" t="s">
        <v>441</v>
      </c>
      <c r="E24" s="198" t="s">
        <v>481</v>
      </c>
      <c r="F24" s="198"/>
      <c r="G24" s="198" t="s">
        <v>679</v>
      </c>
      <c r="H24" s="200">
        <v>50000</v>
      </c>
      <c r="I24" s="200">
        <v>50000</v>
      </c>
      <c r="J24" s="569">
        <v>50000</v>
      </c>
      <c r="K24" s="39"/>
      <c r="L24" s="39"/>
    </row>
    <row r="25" spans="1:12" x14ac:dyDescent="0.25">
      <c r="A25" s="197" t="s">
        <v>438</v>
      </c>
      <c r="B25" s="198" t="s">
        <v>442</v>
      </c>
      <c r="C25" s="198" t="s">
        <v>440</v>
      </c>
      <c r="D25" s="198" t="s">
        <v>441</v>
      </c>
      <c r="E25" s="198" t="s">
        <v>482</v>
      </c>
      <c r="F25" s="198"/>
      <c r="G25" s="198" t="s">
        <v>483</v>
      </c>
      <c r="H25" s="200">
        <v>45000</v>
      </c>
      <c r="I25" s="200">
        <v>45000</v>
      </c>
      <c r="J25" s="569">
        <v>60000</v>
      </c>
      <c r="K25" s="39"/>
      <c r="L25" s="39"/>
    </row>
    <row r="26" spans="1:12" x14ac:dyDescent="0.25">
      <c r="A26" s="197" t="s">
        <v>438</v>
      </c>
      <c r="B26" s="198" t="s">
        <v>478</v>
      </c>
      <c r="C26" s="198" t="s">
        <v>440</v>
      </c>
      <c r="D26" s="198" t="s">
        <v>441</v>
      </c>
      <c r="E26" s="198" t="s">
        <v>484</v>
      </c>
      <c r="F26" s="198"/>
      <c r="G26" s="198" t="s">
        <v>485</v>
      </c>
      <c r="H26" s="200">
        <v>400000</v>
      </c>
      <c r="I26" s="200">
        <v>400000</v>
      </c>
      <c r="J26" s="569">
        <v>1000000</v>
      </c>
      <c r="K26" s="39"/>
      <c r="L26" s="39"/>
    </row>
    <row r="27" spans="1:12" x14ac:dyDescent="0.25">
      <c r="A27" s="197" t="s">
        <v>438</v>
      </c>
      <c r="B27" s="198" t="s">
        <v>486</v>
      </c>
      <c r="C27" s="198" t="s">
        <v>440</v>
      </c>
      <c r="D27" s="198" t="s">
        <v>441</v>
      </c>
      <c r="E27" s="198" t="s">
        <v>487</v>
      </c>
      <c r="F27" s="198"/>
      <c r="G27" s="198" t="s">
        <v>488</v>
      </c>
      <c r="H27" s="200">
        <v>100000</v>
      </c>
      <c r="I27" s="200">
        <v>100000</v>
      </c>
      <c r="J27" s="569">
        <v>100000</v>
      </c>
      <c r="K27" s="39"/>
      <c r="L27" s="39"/>
    </row>
    <row r="28" spans="1:12" x14ac:dyDescent="0.25">
      <c r="A28" s="197" t="s">
        <v>438</v>
      </c>
      <c r="B28" s="198" t="s">
        <v>489</v>
      </c>
      <c r="C28" s="198" t="s">
        <v>440</v>
      </c>
      <c r="D28" s="198" t="s">
        <v>441</v>
      </c>
      <c r="E28" s="198" t="s">
        <v>490</v>
      </c>
      <c r="F28" s="198"/>
      <c r="G28" s="198" t="s">
        <v>491</v>
      </c>
      <c r="H28" s="200">
        <v>360000</v>
      </c>
      <c r="I28" s="200">
        <v>360000</v>
      </c>
      <c r="J28" s="569">
        <v>400000</v>
      </c>
      <c r="K28" s="39"/>
      <c r="L28" s="39"/>
    </row>
    <row r="29" spans="1:12" x14ac:dyDescent="0.25">
      <c r="A29" s="197" t="s">
        <v>438</v>
      </c>
      <c r="B29" s="198" t="s">
        <v>492</v>
      </c>
      <c r="C29" s="198" t="s">
        <v>440</v>
      </c>
      <c r="D29" s="198" t="s">
        <v>441</v>
      </c>
      <c r="E29" s="198" t="s">
        <v>493</v>
      </c>
      <c r="F29" s="198"/>
      <c r="G29" s="198" t="s">
        <v>494</v>
      </c>
      <c r="H29" s="200">
        <v>300000</v>
      </c>
      <c r="I29" s="200">
        <v>300000</v>
      </c>
      <c r="J29" s="569">
        <v>350000</v>
      </c>
      <c r="K29" s="39"/>
      <c r="L29" s="39"/>
    </row>
    <row r="30" spans="1:12" x14ac:dyDescent="0.25">
      <c r="A30" s="684"/>
      <c r="B30" s="684"/>
      <c r="C30" s="684"/>
      <c r="D30" s="684"/>
      <c r="E30" s="684"/>
      <c r="F30" s="159"/>
      <c r="G30" s="130"/>
      <c r="H30" s="131"/>
      <c r="I30" s="132"/>
      <c r="J30" s="133"/>
      <c r="K30" s="39"/>
      <c r="L30" s="39"/>
    </row>
    <row r="31" spans="1:12" ht="13.8" x14ac:dyDescent="0.25">
      <c r="A31" s="140"/>
      <c r="B31" s="141"/>
      <c r="C31" s="141"/>
      <c r="D31" s="141"/>
      <c r="E31" s="141"/>
      <c r="F31" s="141"/>
      <c r="G31" s="142" t="s">
        <v>786</v>
      </c>
      <c r="H31" s="143"/>
      <c r="I31" s="143"/>
      <c r="J31" s="143">
        <f>SUM(J32)</f>
        <v>350000</v>
      </c>
      <c r="K31" s="39"/>
      <c r="L31" s="39"/>
    </row>
    <row r="32" spans="1:12" x14ac:dyDescent="0.25">
      <c r="A32" s="683"/>
      <c r="B32" s="683"/>
      <c r="C32" s="683"/>
      <c r="D32" s="683"/>
      <c r="E32" s="683"/>
      <c r="F32" s="160"/>
      <c r="G32" s="117" t="s">
        <v>673</v>
      </c>
      <c r="H32" s="186">
        <f>SUM(H33)</f>
        <v>350000</v>
      </c>
      <c r="I32" s="186">
        <f>SUM(I33)</f>
        <v>350000</v>
      </c>
      <c r="J32" s="186">
        <f>SUM(J33)</f>
        <v>350000</v>
      </c>
      <c r="K32" s="39"/>
      <c r="L32" s="39"/>
    </row>
    <row r="33" spans="1:12" x14ac:dyDescent="0.25">
      <c r="A33" s="197" t="s">
        <v>495</v>
      </c>
      <c r="B33" s="198" t="s">
        <v>496</v>
      </c>
      <c r="C33" s="198" t="s">
        <v>440</v>
      </c>
      <c r="D33" s="198" t="s">
        <v>441</v>
      </c>
      <c r="E33" s="198" t="s">
        <v>497</v>
      </c>
      <c r="F33" s="198"/>
      <c r="G33" s="198" t="s">
        <v>498</v>
      </c>
      <c r="H33" s="200">
        <v>350000</v>
      </c>
      <c r="I33" s="200">
        <v>350000</v>
      </c>
      <c r="J33" s="569">
        <v>350000</v>
      </c>
      <c r="K33" s="39"/>
      <c r="L33" s="39"/>
    </row>
    <row r="35" spans="1:12" ht="13.8" x14ac:dyDescent="0.25">
      <c r="A35" s="124"/>
      <c r="B35" s="125"/>
      <c r="C35" s="125"/>
      <c r="D35" s="125"/>
      <c r="E35" s="125"/>
      <c r="F35" s="125"/>
      <c r="G35" s="82" t="s">
        <v>787</v>
      </c>
      <c r="H35" s="126"/>
      <c r="I35" s="126"/>
      <c r="J35" s="126">
        <f>SUM(J36)</f>
        <v>957000</v>
      </c>
      <c r="K35" s="39"/>
      <c r="L35" s="39"/>
    </row>
    <row r="36" spans="1:12" x14ac:dyDescent="0.25">
      <c r="A36" s="6"/>
      <c r="B36" s="139"/>
      <c r="C36" s="139"/>
      <c r="D36" s="139"/>
      <c r="E36" s="139"/>
      <c r="F36" s="139"/>
      <c r="G36" s="117" t="s">
        <v>644</v>
      </c>
      <c r="H36" s="186">
        <f>SUM(H37:H42)</f>
        <v>910000</v>
      </c>
      <c r="I36" s="186">
        <f>SUM(I37:I42)</f>
        <v>910000</v>
      </c>
      <c r="J36" s="186">
        <f>SUM(J37:J42)</f>
        <v>957000</v>
      </c>
      <c r="K36" s="39"/>
      <c r="L36" s="39"/>
    </row>
    <row r="37" spans="1:12" x14ac:dyDescent="0.25">
      <c r="A37" s="197" t="s">
        <v>438</v>
      </c>
      <c r="B37" s="198" t="s">
        <v>445</v>
      </c>
      <c r="C37" s="198" t="s">
        <v>440</v>
      </c>
      <c r="D37" s="198" t="s">
        <v>441</v>
      </c>
      <c r="E37" s="198" t="s">
        <v>499</v>
      </c>
      <c r="F37" s="198"/>
      <c r="G37" s="198" t="s">
        <v>500</v>
      </c>
      <c r="H37" s="200">
        <v>230000</v>
      </c>
      <c r="I37" s="200">
        <v>230000</v>
      </c>
      <c r="J37" s="569">
        <v>230000</v>
      </c>
      <c r="K37" s="39"/>
      <c r="L37" s="39"/>
    </row>
    <row r="38" spans="1:12" x14ac:dyDescent="0.25">
      <c r="A38" s="197" t="s">
        <v>438</v>
      </c>
      <c r="B38" s="198" t="s">
        <v>501</v>
      </c>
      <c r="C38" s="198" t="s">
        <v>440</v>
      </c>
      <c r="D38" s="198" t="s">
        <v>441</v>
      </c>
      <c r="E38" s="198" t="s">
        <v>502</v>
      </c>
      <c r="F38" s="198"/>
      <c r="G38" s="198" t="s">
        <v>503</v>
      </c>
      <c r="H38" s="200">
        <v>30000</v>
      </c>
      <c r="I38" s="200">
        <v>30000</v>
      </c>
      <c r="J38" s="569">
        <v>35000</v>
      </c>
      <c r="K38" s="39"/>
      <c r="L38" s="39"/>
    </row>
    <row r="39" spans="1:12" x14ac:dyDescent="0.25">
      <c r="A39" s="197" t="s">
        <v>438</v>
      </c>
      <c r="B39" s="198" t="s">
        <v>460</v>
      </c>
      <c r="C39" s="198" t="s">
        <v>440</v>
      </c>
      <c r="D39" s="198" t="s">
        <v>441</v>
      </c>
      <c r="E39" s="198" t="s">
        <v>504</v>
      </c>
      <c r="F39" s="198"/>
      <c r="G39" s="198" t="s">
        <v>505</v>
      </c>
      <c r="H39" s="200">
        <v>20000</v>
      </c>
      <c r="I39" s="200">
        <v>20000</v>
      </c>
      <c r="J39" s="569">
        <v>22000</v>
      </c>
      <c r="K39" s="39"/>
      <c r="L39" s="39"/>
    </row>
    <row r="40" spans="1:12" x14ac:dyDescent="0.25">
      <c r="A40" s="197" t="s">
        <v>438</v>
      </c>
      <c r="B40" s="198" t="s">
        <v>463</v>
      </c>
      <c r="C40" s="198" t="s">
        <v>440</v>
      </c>
      <c r="D40" s="198" t="s">
        <v>441</v>
      </c>
      <c r="E40" s="198" t="s">
        <v>506</v>
      </c>
      <c r="F40" s="198"/>
      <c r="G40" s="198" t="s">
        <v>507</v>
      </c>
      <c r="H40" s="200">
        <v>150000</v>
      </c>
      <c r="I40" s="200">
        <v>150000</v>
      </c>
      <c r="J40" s="569">
        <v>150000</v>
      </c>
      <c r="K40" s="39"/>
      <c r="L40" s="39"/>
    </row>
    <row r="41" spans="1:12" x14ac:dyDescent="0.25">
      <c r="A41" s="197" t="s">
        <v>438</v>
      </c>
      <c r="B41" s="198" t="s">
        <v>508</v>
      </c>
      <c r="C41" s="198" t="s">
        <v>440</v>
      </c>
      <c r="D41" s="198" t="s">
        <v>441</v>
      </c>
      <c r="E41" s="198" t="s">
        <v>509</v>
      </c>
      <c r="F41" s="198"/>
      <c r="G41" s="198" t="s">
        <v>510</v>
      </c>
      <c r="H41" s="200">
        <v>230000</v>
      </c>
      <c r="I41" s="200">
        <v>230000</v>
      </c>
      <c r="J41" s="569">
        <v>270000</v>
      </c>
      <c r="K41" s="39"/>
      <c r="L41" s="39"/>
    </row>
    <row r="42" spans="1:12" x14ac:dyDescent="0.25">
      <c r="A42" s="197" t="s">
        <v>438</v>
      </c>
      <c r="B42" s="198" t="s">
        <v>511</v>
      </c>
      <c r="C42" s="198" t="s">
        <v>440</v>
      </c>
      <c r="D42" s="198" t="s">
        <v>441</v>
      </c>
      <c r="E42" s="198" t="s">
        <v>512</v>
      </c>
      <c r="F42" s="198"/>
      <c r="G42" s="198" t="s">
        <v>513</v>
      </c>
      <c r="H42" s="200">
        <v>250000</v>
      </c>
      <c r="I42" s="200">
        <v>250000</v>
      </c>
      <c r="J42" s="569">
        <v>250000</v>
      </c>
      <c r="K42" s="39"/>
      <c r="L42" s="39"/>
    </row>
    <row r="43" spans="1:12" x14ac:dyDescent="0.25">
      <c r="A43" s="134"/>
      <c r="B43" s="135"/>
      <c r="C43" s="135"/>
      <c r="D43" s="135"/>
      <c r="E43" s="135"/>
      <c r="F43" s="135"/>
      <c r="G43" s="135"/>
      <c r="H43" s="136"/>
      <c r="I43" s="137"/>
      <c r="J43" s="138"/>
      <c r="K43" s="39"/>
      <c r="L43" s="39"/>
    </row>
    <row r="44" spans="1:12" ht="15.6" customHeight="1" x14ac:dyDescent="0.25">
      <c r="A44" s="145"/>
      <c r="B44" s="146"/>
      <c r="C44" s="146"/>
      <c r="D44" s="146"/>
      <c r="E44" s="146"/>
      <c r="F44" s="146"/>
      <c r="G44" s="146"/>
      <c r="H44" s="147"/>
      <c r="I44" s="148"/>
      <c r="J44" s="149"/>
    </row>
    <row r="45" spans="1:12" ht="15.6" customHeight="1" x14ac:dyDescent="0.25">
      <c r="A45" s="134"/>
      <c r="B45" s="135"/>
      <c r="C45" s="135"/>
      <c r="D45" s="135"/>
      <c r="E45" s="135"/>
      <c r="F45" s="135"/>
      <c r="G45" s="135"/>
      <c r="H45" s="136"/>
      <c r="I45" s="137"/>
      <c r="J45" s="138"/>
    </row>
    <row r="46" spans="1:12" ht="25.95" customHeight="1" x14ac:dyDescent="0.3">
      <c r="A46" s="120"/>
      <c r="B46" s="121"/>
      <c r="C46" s="121"/>
      <c r="D46" s="121"/>
      <c r="E46" s="121"/>
      <c r="F46" s="121"/>
      <c r="G46" s="119" t="s">
        <v>771</v>
      </c>
      <c r="H46" s="122"/>
      <c r="I46" s="122"/>
      <c r="J46" s="123">
        <f>SUM(J47+J52+J56+J62)</f>
        <v>30836000</v>
      </c>
      <c r="K46" s="110"/>
      <c r="L46" s="110"/>
    </row>
    <row r="47" spans="1:12" ht="13.8" x14ac:dyDescent="0.25">
      <c r="A47" s="124"/>
      <c r="B47" s="125"/>
      <c r="C47" s="125"/>
      <c r="D47" s="125"/>
      <c r="E47" s="125"/>
      <c r="F47" s="125"/>
      <c r="G47" s="82" t="s">
        <v>165</v>
      </c>
      <c r="H47" s="126"/>
      <c r="I47" s="126"/>
      <c r="J47" s="126">
        <f>SUM(J48)</f>
        <v>2330000</v>
      </c>
    </row>
    <row r="48" spans="1:12" ht="15" customHeight="1" x14ac:dyDescent="0.25">
      <c r="A48" s="127"/>
      <c r="B48" s="127"/>
      <c r="C48" s="127"/>
      <c r="D48" s="127"/>
      <c r="E48" s="127"/>
      <c r="F48" s="127"/>
      <c r="G48" s="117" t="s">
        <v>692</v>
      </c>
      <c r="H48" s="186">
        <f>SUM(H49:H50)</f>
        <v>2330000</v>
      </c>
      <c r="I48" s="186">
        <f>SUM(I49:I50)</f>
        <v>2330000</v>
      </c>
      <c r="J48" s="186">
        <f>SUM(J49:J50)</f>
        <v>2330000</v>
      </c>
    </row>
    <row r="49" spans="1:12" ht="15" customHeight="1" x14ac:dyDescent="0.25">
      <c r="A49" s="197" t="s">
        <v>514</v>
      </c>
      <c r="B49" s="198" t="s">
        <v>439</v>
      </c>
      <c r="C49" s="198" t="s">
        <v>440</v>
      </c>
      <c r="D49" s="198" t="s">
        <v>441</v>
      </c>
      <c r="E49" s="198" t="s">
        <v>515</v>
      </c>
      <c r="F49" s="198"/>
      <c r="G49" s="198" t="s">
        <v>691</v>
      </c>
      <c r="H49" s="200">
        <v>1700000</v>
      </c>
      <c r="I49" s="200">
        <v>1700000</v>
      </c>
      <c r="J49" s="569">
        <v>1700000</v>
      </c>
    </row>
    <row r="50" spans="1:12" ht="15" customHeight="1" x14ac:dyDescent="0.25">
      <c r="A50" s="197">
        <v>602</v>
      </c>
      <c r="B50" s="198" t="s">
        <v>439</v>
      </c>
      <c r="C50" s="198" t="s">
        <v>440</v>
      </c>
      <c r="D50" s="198" t="s">
        <v>441</v>
      </c>
      <c r="E50" s="199" t="s">
        <v>517</v>
      </c>
      <c r="F50" s="199"/>
      <c r="G50" s="198" t="s">
        <v>518</v>
      </c>
      <c r="H50" s="200">
        <v>630000</v>
      </c>
      <c r="I50" s="200">
        <v>630000</v>
      </c>
      <c r="J50" s="569">
        <v>630000</v>
      </c>
    </row>
    <row r="51" spans="1:12" s="40" customFormat="1" ht="15" customHeight="1" x14ac:dyDescent="0.25">
      <c r="A51" s="197"/>
      <c r="B51" s="198"/>
      <c r="C51" s="198"/>
      <c r="D51" s="198"/>
      <c r="E51" s="199"/>
      <c r="F51" s="199"/>
      <c r="G51" s="198"/>
      <c r="H51" s="200"/>
      <c r="I51" s="200"/>
      <c r="J51" s="200"/>
      <c r="K51" s="129"/>
      <c r="L51" s="129"/>
    </row>
    <row r="52" spans="1:12" ht="13.8" x14ac:dyDescent="0.25">
      <c r="A52" s="124"/>
      <c r="B52" s="125"/>
      <c r="C52" s="125"/>
      <c r="D52" s="125"/>
      <c r="E52" s="125"/>
      <c r="F52" s="125"/>
      <c r="G52" s="82" t="s">
        <v>520</v>
      </c>
      <c r="H52" s="126"/>
      <c r="I52" s="126"/>
      <c r="J52" s="126">
        <f>SUM(J53)</f>
        <v>500000</v>
      </c>
      <c r="K52" s="39"/>
      <c r="L52" s="39"/>
    </row>
    <row r="53" spans="1:12" x14ac:dyDescent="0.25">
      <c r="A53" s="127"/>
      <c r="B53" s="128"/>
      <c r="C53" s="128"/>
      <c r="D53" s="128"/>
      <c r="E53" s="128"/>
      <c r="F53" s="128"/>
      <c r="G53" s="117" t="s">
        <v>693</v>
      </c>
      <c r="H53" s="186">
        <f>SUM(H54)</f>
        <v>500000</v>
      </c>
      <c r="I53" s="186">
        <f>SUM(I54)</f>
        <v>500000</v>
      </c>
      <c r="J53" s="186">
        <f>SUM(J54)</f>
        <v>500000</v>
      </c>
      <c r="K53" s="39"/>
      <c r="L53" s="39"/>
    </row>
    <row r="54" spans="1:12" x14ac:dyDescent="0.25">
      <c r="A54" s="197" t="s">
        <v>514</v>
      </c>
      <c r="B54" s="198" t="s">
        <v>439</v>
      </c>
      <c r="C54" s="198" t="s">
        <v>440</v>
      </c>
      <c r="D54" s="198" t="s">
        <v>441</v>
      </c>
      <c r="E54" s="198" t="s">
        <v>517</v>
      </c>
      <c r="F54" s="198"/>
      <c r="G54" s="198" t="s">
        <v>521</v>
      </c>
      <c r="H54" s="200">
        <v>500000</v>
      </c>
      <c r="I54" s="200">
        <v>500000</v>
      </c>
      <c r="J54" s="569">
        <v>500000</v>
      </c>
      <c r="K54" s="39"/>
      <c r="L54" s="39"/>
    </row>
    <row r="55" spans="1:12" s="40" customFormat="1" x14ac:dyDescent="0.25">
      <c r="A55" s="197"/>
      <c r="B55" s="198"/>
      <c r="C55" s="198"/>
      <c r="D55" s="198"/>
      <c r="E55" s="198"/>
      <c r="F55" s="198"/>
      <c r="G55" s="198"/>
      <c r="H55" s="200"/>
      <c r="I55" s="200"/>
      <c r="J55" s="200"/>
    </row>
    <row r="56" spans="1:12" ht="13.8" x14ac:dyDescent="0.25">
      <c r="A56" s="124"/>
      <c r="B56" s="125"/>
      <c r="C56" s="125"/>
      <c r="D56" s="125"/>
      <c r="E56" s="125"/>
      <c r="F56" s="125"/>
      <c r="G56" s="142" t="s">
        <v>786</v>
      </c>
      <c r="H56" s="126"/>
      <c r="I56" s="126"/>
      <c r="J56" s="126">
        <f>SUM(J57)</f>
        <v>620000</v>
      </c>
      <c r="K56" s="39"/>
      <c r="L56" s="39"/>
    </row>
    <row r="57" spans="1:12" x14ac:dyDescent="0.25">
      <c r="A57" s="683"/>
      <c r="B57" s="683"/>
      <c r="C57" s="683"/>
      <c r="D57" s="683"/>
      <c r="E57" s="683"/>
      <c r="F57" s="160"/>
      <c r="G57" s="117" t="s">
        <v>673</v>
      </c>
      <c r="H57" s="186">
        <f>SUM(H58:H60)</f>
        <v>670000</v>
      </c>
      <c r="I57" s="186">
        <f>SUM(I58:I60)</f>
        <v>670000</v>
      </c>
      <c r="J57" s="186">
        <f>SUM(J58:J60)</f>
        <v>620000</v>
      </c>
      <c r="K57" s="39"/>
      <c r="L57" s="39"/>
    </row>
    <row r="58" spans="1:12" x14ac:dyDescent="0.25">
      <c r="A58" s="197" t="s">
        <v>514</v>
      </c>
      <c r="B58" s="198" t="s">
        <v>439</v>
      </c>
      <c r="C58" s="198" t="s">
        <v>440</v>
      </c>
      <c r="D58" s="198" t="s">
        <v>441</v>
      </c>
      <c r="E58" s="198" t="s">
        <v>523</v>
      </c>
      <c r="F58" s="198"/>
      <c r="G58" s="198" t="s">
        <v>524</v>
      </c>
      <c r="H58" s="200">
        <v>20000</v>
      </c>
      <c r="I58" s="200">
        <v>20000</v>
      </c>
      <c r="J58" s="569">
        <v>20000</v>
      </c>
      <c r="K58" s="39"/>
      <c r="L58" s="39"/>
    </row>
    <row r="59" spans="1:12" x14ac:dyDescent="0.25">
      <c r="A59" s="197" t="s">
        <v>516</v>
      </c>
      <c r="B59" s="198" t="s">
        <v>439</v>
      </c>
      <c r="C59" s="198" t="s">
        <v>440</v>
      </c>
      <c r="D59" s="198" t="s">
        <v>441</v>
      </c>
      <c r="E59" s="198" t="s">
        <v>525</v>
      </c>
      <c r="F59" s="198"/>
      <c r="G59" s="198" t="s">
        <v>526</v>
      </c>
      <c r="H59" s="200">
        <v>300000</v>
      </c>
      <c r="I59" s="200">
        <v>300000</v>
      </c>
      <c r="J59" s="569">
        <v>200000</v>
      </c>
      <c r="K59" s="39"/>
      <c r="L59" s="39"/>
    </row>
    <row r="60" spans="1:12" x14ac:dyDescent="0.25">
      <c r="A60" s="197" t="s">
        <v>516</v>
      </c>
      <c r="B60" s="198" t="s">
        <v>439</v>
      </c>
      <c r="C60" s="198" t="s">
        <v>440</v>
      </c>
      <c r="D60" s="198" t="s">
        <v>441</v>
      </c>
      <c r="E60" s="198" t="s">
        <v>527</v>
      </c>
      <c r="F60" s="198"/>
      <c r="G60" s="198" t="s">
        <v>674</v>
      </c>
      <c r="H60" s="200">
        <v>350000</v>
      </c>
      <c r="I60" s="200">
        <v>350000</v>
      </c>
      <c r="J60" s="569">
        <v>400000</v>
      </c>
      <c r="K60" s="39"/>
      <c r="L60" s="39"/>
    </row>
    <row r="61" spans="1:12" x14ac:dyDescent="0.25">
      <c r="A61" s="150"/>
      <c r="B61" s="151"/>
      <c r="C61" s="151"/>
      <c r="D61" s="151"/>
      <c r="E61" s="151"/>
      <c r="F61" s="135"/>
      <c r="G61" s="135"/>
      <c r="H61" s="136"/>
      <c r="I61" s="137"/>
      <c r="J61" s="138"/>
      <c r="K61" s="39"/>
      <c r="L61" s="39"/>
    </row>
    <row r="62" spans="1:12" ht="13.8" x14ac:dyDescent="0.25">
      <c r="A62" s="124"/>
      <c r="B62" s="125"/>
      <c r="C62" s="125"/>
      <c r="D62" s="125"/>
      <c r="E62" s="125"/>
      <c r="F62" s="125"/>
      <c r="G62" s="82" t="s">
        <v>787</v>
      </c>
      <c r="H62" s="126"/>
      <c r="I62" s="126"/>
      <c r="J62" s="126">
        <f>SUM(J63)</f>
        <v>27386000</v>
      </c>
      <c r="K62" s="39"/>
      <c r="L62" s="39"/>
    </row>
    <row r="63" spans="1:12" x14ac:dyDescent="0.25">
      <c r="A63" s="683"/>
      <c r="B63" s="683"/>
      <c r="C63" s="683"/>
      <c r="D63" s="683"/>
      <c r="E63" s="683"/>
      <c r="F63" s="160"/>
      <c r="G63" s="117" t="s">
        <v>644</v>
      </c>
      <c r="H63" s="144">
        <f>SUM(H64:H65)</f>
        <v>27386000</v>
      </c>
      <c r="I63" s="144">
        <f>SUM(I64:I65)</f>
        <v>27386000</v>
      </c>
      <c r="J63" s="186">
        <f>SUM(J64:J65)</f>
        <v>27386000</v>
      </c>
      <c r="K63" s="39"/>
      <c r="L63" s="39"/>
    </row>
    <row r="64" spans="1:12" x14ac:dyDescent="0.25">
      <c r="A64" s="197" t="s">
        <v>519</v>
      </c>
      <c r="B64" s="198" t="s">
        <v>442</v>
      </c>
      <c r="C64" s="198" t="s">
        <v>440</v>
      </c>
      <c r="D64" s="198" t="s">
        <v>441</v>
      </c>
      <c r="E64" s="198" t="s">
        <v>528</v>
      </c>
      <c r="F64" s="198"/>
      <c r="G64" s="198" t="s">
        <v>529</v>
      </c>
      <c r="H64" s="200">
        <v>26276000</v>
      </c>
      <c r="I64" s="200">
        <v>26276000</v>
      </c>
      <c r="J64" s="569">
        <v>26276000</v>
      </c>
      <c r="K64" s="39"/>
      <c r="L64" s="39"/>
    </row>
    <row r="65" spans="1:12" x14ac:dyDescent="0.25">
      <c r="A65" s="197" t="s">
        <v>519</v>
      </c>
      <c r="B65" s="198" t="s">
        <v>501</v>
      </c>
      <c r="C65" s="198" t="s">
        <v>440</v>
      </c>
      <c r="D65" s="198" t="s">
        <v>441</v>
      </c>
      <c r="E65" s="198" t="s">
        <v>530</v>
      </c>
      <c r="F65" s="198"/>
      <c r="G65" s="198" t="s">
        <v>531</v>
      </c>
      <c r="H65" s="200">
        <v>1110000</v>
      </c>
      <c r="I65" s="200">
        <v>1110000</v>
      </c>
      <c r="J65" s="569">
        <v>1110000</v>
      </c>
      <c r="K65" s="39"/>
      <c r="L65" s="39"/>
    </row>
    <row r="72" spans="1:12" x14ac:dyDescent="0.25">
      <c r="I72" s="152"/>
      <c r="J72" s="153"/>
      <c r="K72" s="39"/>
      <c r="L72" s="39"/>
    </row>
    <row r="73" spans="1:12" x14ac:dyDescent="0.25">
      <c r="I73" s="129"/>
      <c r="J73" s="153"/>
      <c r="K73" s="39"/>
      <c r="L73" s="39"/>
    </row>
  </sheetData>
  <mergeCells count="5">
    <mergeCell ref="A63:E63"/>
    <mergeCell ref="A9:E9"/>
    <mergeCell ref="A30:E30"/>
    <mergeCell ref="A32:E32"/>
    <mergeCell ref="A57:E57"/>
  </mergeCells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&amp;RPříloha č.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9"/>
  <sheetViews>
    <sheetView zoomScaleNormal="100" workbookViewId="0"/>
  </sheetViews>
  <sheetFormatPr defaultRowHeight="13.2" x14ac:dyDescent="0.25"/>
  <cols>
    <col min="1" max="1" width="5.33203125" customWidth="1"/>
    <col min="2" max="2" width="5.109375" customWidth="1"/>
    <col min="3" max="3" width="3.88671875" customWidth="1"/>
    <col min="4" max="4" width="12.33203125" bestFit="1" customWidth="1"/>
    <col min="5" max="5" width="43" customWidth="1"/>
    <col min="6" max="6" width="27.109375" customWidth="1"/>
    <col min="7" max="7" width="16.88671875" bestFit="1" customWidth="1"/>
    <col min="8" max="8" width="11" bestFit="1" customWidth="1"/>
    <col min="9" max="9" width="13.5546875" bestFit="1" customWidth="1"/>
    <col min="10" max="10" width="11.109375" bestFit="1" customWidth="1"/>
  </cols>
  <sheetData>
    <row r="1" spans="1:11" ht="21" x14ac:dyDescent="0.4">
      <c r="A1" s="17"/>
      <c r="B1" s="17"/>
      <c r="C1" s="17"/>
      <c r="D1" s="17"/>
      <c r="E1" s="663" t="s">
        <v>708</v>
      </c>
      <c r="F1" s="664"/>
      <c r="G1" s="665">
        <f>SUM(G4-G9)</f>
        <v>5940000</v>
      </c>
      <c r="H1" s="666"/>
      <c r="I1" s="667"/>
      <c r="J1" s="667"/>
    </row>
    <row r="2" spans="1:11" s="40" customFormat="1" ht="21" x14ac:dyDescent="0.4">
      <c r="A2" s="17"/>
      <c r="B2" s="17"/>
      <c r="C2" s="17"/>
      <c r="D2" s="17"/>
      <c r="E2" s="205"/>
      <c r="F2" s="206"/>
      <c r="G2" s="207"/>
      <c r="H2" s="204"/>
      <c r="I2" s="4"/>
      <c r="J2" s="4"/>
    </row>
    <row r="3" spans="1:11" ht="39.6" x14ac:dyDescent="0.25">
      <c r="A3" s="4"/>
      <c r="B3" s="4"/>
      <c r="C3" s="4"/>
      <c r="D3" s="19"/>
      <c r="E3" s="176" t="s">
        <v>0</v>
      </c>
      <c r="F3" s="195" t="s">
        <v>564</v>
      </c>
      <c r="G3" s="177" t="s">
        <v>8</v>
      </c>
      <c r="H3" s="174" t="s">
        <v>566</v>
      </c>
      <c r="I3" s="183" t="s">
        <v>567</v>
      </c>
      <c r="J3" s="184" t="s">
        <v>565</v>
      </c>
    </row>
    <row r="4" spans="1:11" s="39" customFormat="1" ht="19.95" customHeight="1" x14ac:dyDescent="0.25">
      <c r="A4" s="4"/>
      <c r="B4" s="4"/>
      <c r="C4" s="4"/>
      <c r="D4" s="19"/>
      <c r="E4" s="84" t="s">
        <v>778</v>
      </c>
      <c r="F4" s="84"/>
      <c r="G4" s="85">
        <f>SUM(G5)</f>
        <v>77000000</v>
      </c>
      <c r="H4" s="85"/>
      <c r="I4" s="203"/>
      <c r="J4" s="203"/>
    </row>
    <row r="5" spans="1:11" x14ac:dyDescent="0.25">
      <c r="A5" s="8" t="s">
        <v>562</v>
      </c>
      <c r="B5" s="8" t="s">
        <v>563</v>
      </c>
      <c r="C5" s="8" t="s">
        <v>436</v>
      </c>
      <c r="D5" s="8" t="s">
        <v>27</v>
      </c>
      <c r="E5" s="20" t="s">
        <v>779</v>
      </c>
      <c r="F5" s="67"/>
      <c r="G5" s="65">
        <f>SUM(J6:J7)</f>
        <v>77000000</v>
      </c>
      <c r="H5" s="68"/>
      <c r="I5" s="92"/>
      <c r="J5" s="92"/>
    </row>
    <row r="6" spans="1:11" s="40" customFormat="1" x14ac:dyDescent="0.25">
      <c r="A6" s="45">
        <v>0</v>
      </c>
      <c r="B6" s="45">
        <v>8115</v>
      </c>
      <c r="C6" s="75">
        <v>1</v>
      </c>
      <c r="D6" s="192" t="s">
        <v>651</v>
      </c>
      <c r="E6" s="50" t="s">
        <v>780</v>
      </c>
      <c r="F6" s="42" t="s">
        <v>709</v>
      </c>
      <c r="G6" s="10"/>
      <c r="H6" s="172">
        <v>52000000</v>
      </c>
      <c r="I6" s="23">
        <v>52000000</v>
      </c>
      <c r="J6" s="463">
        <v>52000000</v>
      </c>
      <c r="K6" s="40" t="s">
        <v>1606</v>
      </c>
    </row>
    <row r="7" spans="1:11" s="40" customFormat="1" x14ac:dyDescent="0.25">
      <c r="A7" s="45">
        <v>0</v>
      </c>
      <c r="B7" s="45">
        <v>8115</v>
      </c>
      <c r="C7" s="75">
        <v>1</v>
      </c>
      <c r="D7" s="192" t="s">
        <v>651</v>
      </c>
      <c r="E7" s="50" t="s">
        <v>781</v>
      </c>
      <c r="F7" s="42" t="s">
        <v>709</v>
      </c>
      <c r="G7" s="10"/>
      <c r="H7" s="172">
        <v>0</v>
      </c>
      <c r="I7" s="23">
        <v>0</v>
      </c>
      <c r="J7" s="463">
        <v>25000000</v>
      </c>
      <c r="K7" s="40" t="s">
        <v>1606</v>
      </c>
    </row>
    <row r="9" spans="1:11" x14ac:dyDescent="0.25">
      <c r="A9" s="17"/>
      <c r="B9" s="17"/>
      <c r="C9" s="17"/>
      <c r="D9" s="17"/>
      <c r="E9" s="202" t="s">
        <v>773</v>
      </c>
      <c r="F9" s="84"/>
      <c r="G9" s="85">
        <f>SUM(G10+G13)</f>
        <v>71060000</v>
      </c>
      <c r="H9" s="85"/>
      <c r="I9" s="203"/>
      <c r="J9" s="203"/>
    </row>
    <row r="10" spans="1:11" s="39" customFormat="1" x14ac:dyDescent="0.25">
      <c r="A10" s="8" t="s">
        <v>562</v>
      </c>
      <c r="B10" s="8" t="s">
        <v>563</v>
      </c>
      <c r="C10" s="8" t="s">
        <v>436</v>
      </c>
      <c r="D10" s="8" t="s">
        <v>27</v>
      </c>
      <c r="E10" s="20" t="s">
        <v>774</v>
      </c>
      <c r="F10" s="67"/>
      <c r="G10" s="65">
        <f>SUM(J11)</f>
        <v>70000000</v>
      </c>
      <c r="H10" s="68"/>
      <c r="I10" s="92"/>
      <c r="J10" s="92"/>
    </row>
    <row r="11" spans="1:11" x14ac:dyDescent="0.25">
      <c r="A11" s="45">
        <v>0</v>
      </c>
      <c r="B11" s="45">
        <v>8128</v>
      </c>
      <c r="C11" s="75">
        <v>1</v>
      </c>
      <c r="D11" s="192" t="s">
        <v>772</v>
      </c>
      <c r="E11" s="50" t="s">
        <v>1712</v>
      </c>
      <c r="F11" s="42" t="s">
        <v>709</v>
      </c>
      <c r="G11" s="10"/>
      <c r="H11" s="172">
        <v>70000000</v>
      </c>
      <c r="I11" s="172">
        <v>70000000</v>
      </c>
      <c r="J11" s="685">
        <v>70000000</v>
      </c>
      <c r="K11" t="s">
        <v>1607</v>
      </c>
    </row>
    <row r="13" spans="1:11" x14ac:dyDescent="0.25">
      <c r="A13" s="8" t="s">
        <v>562</v>
      </c>
      <c r="B13" s="8" t="s">
        <v>563</v>
      </c>
      <c r="C13" s="8" t="s">
        <v>436</v>
      </c>
      <c r="D13" s="8" t="s">
        <v>27</v>
      </c>
      <c r="E13" s="20" t="s">
        <v>775</v>
      </c>
      <c r="F13" s="67"/>
      <c r="G13" s="65">
        <f>SUM(J14)</f>
        <v>1060000</v>
      </c>
      <c r="H13" s="68"/>
      <c r="I13" s="92"/>
      <c r="J13" s="92"/>
    </row>
    <row r="14" spans="1:11" x14ac:dyDescent="0.25">
      <c r="A14" s="45">
        <v>0</v>
      </c>
      <c r="B14" s="45">
        <v>8124</v>
      </c>
      <c r="C14" s="75">
        <v>1</v>
      </c>
      <c r="D14" s="192" t="s">
        <v>776</v>
      </c>
      <c r="E14" s="50" t="s">
        <v>777</v>
      </c>
      <c r="F14" s="42" t="s">
        <v>709</v>
      </c>
      <c r="G14" s="10"/>
      <c r="H14" s="172">
        <v>1060000</v>
      </c>
      <c r="I14" s="172">
        <v>1060000</v>
      </c>
      <c r="J14" s="201">
        <v>1060000</v>
      </c>
      <c r="K14" t="s">
        <v>1607</v>
      </c>
    </row>
    <row r="16" spans="1:11" x14ac:dyDescent="0.25">
      <c r="G16" s="100"/>
      <c r="J16" s="171"/>
    </row>
    <row r="19" spans="5:5" x14ac:dyDescent="0.25">
      <c r="E19" s="40"/>
    </row>
  </sheetData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&amp;RPříloha č.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H86"/>
  <sheetViews>
    <sheetView workbookViewId="0"/>
  </sheetViews>
  <sheetFormatPr defaultRowHeight="13.2" x14ac:dyDescent="0.25"/>
  <cols>
    <col min="1" max="1" width="4.44140625" customWidth="1"/>
    <col min="2" max="2" width="50.109375" customWidth="1"/>
    <col min="3" max="3" width="12.5546875" bestFit="1" customWidth="1"/>
    <col min="4" max="4" width="23.5546875" bestFit="1" customWidth="1"/>
    <col min="5" max="5" width="9.109375" style="39" bestFit="1" customWidth="1"/>
    <col min="6" max="6" width="13.109375" bestFit="1" customWidth="1"/>
    <col min="7" max="7" width="15.88671875" bestFit="1" customWidth="1"/>
    <col min="8" max="8" width="6.33203125" bestFit="1" customWidth="1"/>
  </cols>
  <sheetData>
    <row r="2" spans="1:8" ht="21" customHeight="1" x14ac:dyDescent="0.3">
      <c r="A2" s="494" t="s">
        <v>1773</v>
      </c>
      <c r="B2" s="495"/>
      <c r="C2" s="495"/>
      <c r="D2" s="495"/>
      <c r="E2" s="495"/>
      <c r="F2" s="491"/>
    </row>
    <row r="3" spans="1:8" x14ac:dyDescent="0.25">
      <c r="D3" s="7"/>
      <c r="E3" s="7"/>
      <c r="F3" s="7"/>
      <c r="G3" s="7"/>
    </row>
    <row r="4" spans="1:8" s="39" customFormat="1" ht="1.2" customHeight="1" x14ac:dyDescent="0.25">
      <c r="D4" s="7"/>
      <c r="E4" s="7"/>
      <c r="F4" s="7"/>
      <c r="G4" s="7"/>
    </row>
    <row r="5" spans="1:8" ht="34.200000000000003" x14ac:dyDescent="0.25">
      <c r="A5" s="19" t="s">
        <v>1754</v>
      </c>
      <c r="B5" s="173" t="s">
        <v>1753</v>
      </c>
      <c r="C5" s="173" t="s">
        <v>1732</v>
      </c>
      <c r="D5" s="492" t="s">
        <v>565</v>
      </c>
      <c r="E5" s="492" t="s">
        <v>1788</v>
      </c>
      <c r="F5" s="658" t="s">
        <v>1797</v>
      </c>
      <c r="G5" s="659" t="s">
        <v>1798</v>
      </c>
      <c r="H5" t="s">
        <v>1788</v>
      </c>
    </row>
    <row r="6" spans="1:8" ht="13.8" x14ac:dyDescent="0.25">
      <c r="A6" t="s">
        <v>1730</v>
      </c>
      <c r="B6" s="493" t="s">
        <v>1770</v>
      </c>
      <c r="C6" s="40"/>
      <c r="D6" s="40"/>
      <c r="E6" s="40"/>
      <c r="F6" s="39"/>
    </row>
    <row r="7" spans="1:8" x14ac:dyDescent="0.25">
      <c r="B7" s="6" t="s">
        <v>1731</v>
      </c>
      <c r="C7" s="37">
        <v>1338000</v>
      </c>
      <c r="D7" s="283">
        <v>1338000</v>
      </c>
      <c r="E7" s="283">
        <f>D7-C7</f>
        <v>0</v>
      </c>
      <c r="F7" s="6">
        <v>4</v>
      </c>
      <c r="G7" s="496">
        <v>4</v>
      </c>
      <c r="H7">
        <v>0</v>
      </c>
    </row>
    <row r="8" spans="1:8" x14ac:dyDescent="0.25">
      <c r="B8" s="6" t="s">
        <v>1736</v>
      </c>
      <c r="C8" s="37">
        <v>461000</v>
      </c>
      <c r="D8" s="283">
        <v>460540</v>
      </c>
      <c r="E8" s="283">
        <f>D8-C8</f>
        <v>-460</v>
      </c>
      <c r="H8" s="39"/>
    </row>
    <row r="9" spans="1:8" x14ac:dyDescent="0.25">
      <c r="C9" s="171"/>
      <c r="D9" s="171"/>
      <c r="E9" s="283">
        <f t="shared" ref="E9:E72" si="0">D9-C9</f>
        <v>0</v>
      </c>
      <c r="H9" s="39"/>
    </row>
    <row r="10" spans="1:8" ht="13.8" x14ac:dyDescent="0.25">
      <c r="A10" t="s">
        <v>1733</v>
      </c>
      <c r="B10" s="490" t="s">
        <v>1771</v>
      </c>
      <c r="C10" s="171"/>
      <c r="D10" s="171"/>
      <c r="E10" s="283">
        <f t="shared" si="0"/>
        <v>0</v>
      </c>
      <c r="H10" s="39"/>
    </row>
    <row r="11" spans="1:8" x14ac:dyDescent="0.25">
      <c r="B11" s="6" t="s">
        <v>1731</v>
      </c>
      <c r="C11" s="37">
        <v>3666000</v>
      </c>
      <c r="D11" s="283">
        <v>4616000</v>
      </c>
      <c r="E11" s="283">
        <f t="shared" si="0"/>
        <v>950000</v>
      </c>
      <c r="F11" s="6">
        <v>12</v>
      </c>
      <c r="G11" s="496">
        <v>14</v>
      </c>
      <c r="H11" s="39">
        <f t="shared" ref="H11:H71" si="1">G11-F11</f>
        <v>2</v>
      </c>
    </row>
    <row r="12" spans="1:8" x14ac:dyDescent="0.25">
      <c r="B12" s="6" t="s">
        <v>1736</v>
      </c>
      <c r="C12" s="37">
        <v>1262000</v>
      </c>
      <c r="D12" s="283">
        <v>1590000</v>
      </c>
      <c r="E12" s="283">
        <f t="shared" si="0"/>
        <v>328000</v>
      </c>
      <c r="H12" s="39"/>
    </row>
    <row r="13" spans="1:8" x14ac:dyDescent="0.25">
      <c r="C13" s="171"/>
      <c r="D13" s="171"/>
      <c r="E13" s="283">
        <f t="shared" si="0"/>
        <v>0</v>
      </c>
      <c r="H13" s="39"/>
    </row>
    <row r="14" spans="1:8" ht="13.8" x14ac:dyDescent="0.25">
      <c r="A14" t="s">
        <v>1734</v>
      </c>
      <c r="B14" s="82" t="s">
        <v>1772</v>
      </c>
      <c r="C14" s="171"/>
      <c r="D14" s="171"/>
      <c r="E14" s="283">
        <f t="shared" si="0"/>
        <v>0</v>
      </c>
      <c r="H14" s="39"/>
    </row>
    <row r="15" spans="1:8" x14ac:dyDescent="0.25">
      <c r="B15" s="6" t="s">
        <v>1731</v>
      </c>
      <c r="C15" s="37">
        <v>3117000</v>
      </c>
      <c r="D15" s="283">
        <v>3759000</v>
      </c>
      <c r="E15" s="283">
        <f t="shared" si="0"/>
        <v>642000</v>
      </c>
      <c r="F15" s="6">
        <v>9</v>
      </c>
      <c r="G15" s="496">
        <v>11</v>
      </c>
      <c r="H15" s="39">
        <f t="shared" si="1"/>
        <v>2</v>
      </c>
    </row>
    <row r="16" spans="1:8" x14ac:dyDescent="0.25">
      <c r="B16" s="6" t="s">
        <v>1736</v>
      </c>
      <c r="C16" s="37">
        <v>1073880</v>
      </c>
      <c r="D16" s="283">
        <v>1294000</v>
      </c>
      <c r="E16" s="283">
        <f t="shared" si="0"/>
        <v>220120</v>
      </c>
      <c r="H16" s="39"/>
    </row>
    <row r="17" spans="1:8" x14ac:dyDescent="0.25">
      <c r="C17" s="171"/>
      <c r="D17" s="171"/>
      <c r="E17" s="283">
        <f t="shared" si="0"/>
        <v>0</v>
      </c>
      <c r="H17" s="39"/>
    </row>
    <row r="18" spans="1:8" ht="13.8" x14ac:dyDescent="0.25">
      <c r="A18" t="s">
        <v>1735</v>
      </c>
      <c r="B18" s="82" t="s">
        <v>1737</v>
      </c>
      <c r="C18" s="171"/>
      <c r="D18" s="171"/>
      <c r="E18" s="283">
        <f t="shared" si="0"/>
        <v>0</v>
      </c>
      <c r="H18" s="39"/>
    </row>
    <row r="19" spans="1:8" x14ac:dyDescent="0.25">
      <c r="B19" s="6" t="s">
        <v>1731</v>
      </c>
      <c r="C19" s="37">
        <v>29900000</v>
      </c>
      <c r="D19" s="283">
        <v>31420000</v>
      </c>
      <c r="E19" s="283">
        <f t="shared" si="0"/>
        <v>1520000</v>
      </c>
      <c r="F19" s="6">
        <v>83</v>
      </c>
      <c r="G19" s="496">
        <v>89</v>
      </c>
      <c r="H19" s="39">
        <f t="shared" si="1"/>
        <v>6</v>
      </c>
    </row>
    <row r="20" spans="1:8" x14ac:dyDescent="0.25">
      <c r="B20" s="6" t="s">
        <v>1736</v>
      </c>
      <c r="C20" s="37">
        <v>10706000</v>
      </c>
      <c r="D20" s="283">
        <v>10895000</v>
      </c>
      <c r="E20" s="283">
        <f t="shared" si="0"/>
        <v>189000</v>
      </c>
      <c r="G20" s="567" t="s">
        <v>1769</v>
      </c>
      <c r="H20" s="39"/>
    </row>
    <row r="21" spans="1:8" x14ac:dyDescent="0.25">
      <c r="C21" s="171"/>
      <c r="D21" s="171"/>
      <c r="E21" s="283">
        <f t="shared" si="0"/>
        <v>0</v>
      </c>
      <c r="H21" s="39"/>
    </row>
    <row r="22" spans="1:8" ht="13.8" x14ac:dyDescent="0.25">
      <c r="A22" t="s">
        <v>1738</v>
      </c>
      <c r="B22" s="82" t="s">
        <v>351</v>
      </c>
      <c r="C22" s="171"/>
      <c r="D22" s="171"/>
      <c r="E22" s="283">
        <f t="shared" si="0"/>
        <v>0</v>
      </c>
      <c r="H22" s="39"/>
    </row>
    <row r="23" spans="1:8" x14ac:dyDescent="0.25">
      <c r="B23" s="6" t="s">
        <v>1731</v>
      </c>
      <c r="C23" s="37">
        <v>9479000</v>
      </c>
      <c r="D23" s="283">
        <v>10115000</v>
      </c>
      <c r="E23" s="283">
        <f t="shared" si="0"/>
        <v>636000</v>
      </c>
      <c r="F23" s="6">
        <v>33</v>
      </c>
      <c r="G23" s="496">
        <v>35</v>
      </c>
      <c r="H23" s="39">
        <f t="shared" si="1"/>
        <v>2</v>
      </c>
    </row>
    <row r="24" spans="1:8" x14ac:dyDescent="0.25">
      <c r="B24" s="6" t="s">
        <v>1736</v>
      </c>
      <c r="C24" s="37">
        <v>3265080</v>
      </c>
      <c r="D24" s="283">
        <v>3482000</v>
      </c>
      <c r="E24" s="283">
        <f t="shared" si="0"/>
        <v>216920</v>
      </c>
      <c r="H24" s="39"/>
    </row>
    <row r="25" spans="1:8" s="39" customFormat="1" x14ac:dyDescent="0.25">
      <c r="B25" s="19"/>
      <c r="C25" s="343"/>
      <c r="D25" s="447"/>
      <c r="E25" s="283">
        <f t="shared" si="0"/>
        <v>0</v>
      </c>
    </row>
    <row r="26" spans="1:8" s="39" customFormat="1" ht="13.8" x14ac:dyDescent="0.25">
      <c r="B26" s="82" t="s">
        <v>1768</v>
      </c>
      <c r="E26" s="283">
        <f t="shared" si="0"/>
        <v>0</v>
      </c>
    </row>
    <row r="27" spans="1:8" s="39" customFormat="1" x14ac:dyDescent="0.25">
      <c r="B27" s="6" t="s">
        <v>1731</v>
      </c>
      <c r="C27" s="37">
        <v>0</v>
      </c>
      <c r="D27" s="283">
        <v>757000</v>
      </c>
      <c r="E27" s="283">
        <f t="shared" si="0"/>
        <v>757000</v>
      </c>
      <c r="F27" s="6">
        <v>1</v>
      </c>
      <c r="G27" s="496">
        <v>1</v>
      </c>
      <c r="H27" s="39">
        <f t="shared" si="1"/>
        <v>0</v>
      </c>
    </row>
    <row r="28" spans="1:8" s="39" customFormat="1" x14ac:dyDescent="0.25">
      <c r="B28" s="6" t="s">
        <v>1736</v>
      </c>
      <c r="C28" s="37">
        <v>0</v>
      </c>
      <c r="D28" s="283">
        <v>261000</v>
      </c>
      <c r="E28" s="283">
        <f t="shared" si="0"/>
        <v>261000</v>
      </c>
    </row>
    <row r="29" spans="1:8" x14ac:dyDescent="0.25">
      <c r="C29" s="171"/>
      <c r="D29" s="171"/>
      <c r="E29" s="283">
        <f t="shared" si="0"/>
        <v>0</v>
      </c>
      <c r="H29" s="39"/>
    </row>
    <row r="30" spans="1:8" ht="13.8" x14ac:dyDescent="0.25">
      <c r="A30" t="s">
        <v>1739</v>
      </c>
      <c r="B30" s="82" t="s">
        <v>977</v>
      </c>
      <c r="C30" s="171"/>
      <c r="D30" s="171"/>
      <c r="E30" s="283">
        <f t="shared" si="0"/>
        <v>0</v>
      </c>
      <c r="H30" s="39"/>
    </row>
    <row r="31" spans="1:8" x14ac:dyDescent="0.25">
      <c r="B31" s="6" t="s">
        <v>1731</v>
      </c>
      <c r="C31" s="37">
        <v>5941000</v>
      </c>
      <c r="D31" s="283">
        <v>7227000</v>
      </c>
      <c r="E31" s="283">
        <f t="shared" si="0"/>
        <v>1286000</v>
      </c>
      <c r="F31" s="6">
        <v>21</v>
      </c>
      <c r="G31" s="496">
        <v>23</v>
      </c>
      <c r="H31" s="39">
        <f t="shared" si="1"/>
        <v>2</v>
      </c>
    </row>
    <row r="32" spans="1:8" x14ac:dyDescent="0.25">
      <c r="B32" s="6" t="s">
        <v>1736</v>
      </c>
      <c r="C32" s="37">
        <v>2045000</v>
      </c>
      <c r="D32" s="283">
        <v>2488000</v>
      </c>
      <c r="E32" s="283">
        <f t="shared" si="0"/>
        <v>443000</v>
      </c>
      <c r="H32" s="39"/>
    </row>
    <row r="33" spans="1:8" x14ac:dyDescent="0.25">
      <c r="C33" s="171"/>
      <c r="D33" s="171"/>
      <c r="E33" s="283">
        <f t="shared" si="0"/>
        <v>0</v>
      </c>
      <c r="H33" s="39"/>
    </row>
    <row r="34" spans="1:8" ht="13.8" x14ac:dyDescent="0.25">
      <c r="A34" t="s">
        <v>1740</v>
      </c>
      <c r="B34" s="82" t="s">
        <v>978</v>
      </c>
      <c r="C34" s="171"/>
      <c r="D34" s="171"/>
      <c r="E34" s="283">
        <f t="shared" si="0"/>
        <v>0</v>
      </c>
      <c r="H34" s="39"/>
    </row>
    <row r="35" spans="1:8" x14ac:dyDescent="0.25">
      <c r="B35" s="6" t="s">
        <v>1731</v>
      </c>
      <c r="C35" s="37">
        <v>8288000</v>
      </c>
      <c r="D35" s="283">
        <v>9882000</v>
      </c>
      <c r="E35" s="283">
        <f t="shared" si="0"/>
        <v>1594000</v>
      </c>
      <c r="F35" s="6">
        <v>32</v>
      </c>
      <c r="G35" s="496">
        <v>33</v>
      </c>
      <c r="H35" s="39">
        <f t="shared" si="1"/>
        <v>1</v>
      </c>
    </row>
    <row r="36" spans="1:8" x14ac:dyDescent="0.25">
      <c r="B36" s="6" t="s">
        <v>1736</v>
      </c>
      <c r="C36" s="37">
        <v>2853000</v>
      </c>
      <c r="D36" s="283">
        <v>3402000</v>
      </c>
      <c r="E36" s="283">
        <f t="shared" si="0"/>
        <v>549000</v>
      </c>
      <c r="H36" s="39"/>
    </row>
    <row r="37" spans="1:8" x14ac:dyDescent="0.25">
      <c r="C37" s="171"/>
      <c r="D37" s="171"/>
      <c r="E37" s="283">
        <f t="shared" si="0"/>
        <v>0</v>
      </c>
      <c r="H37" s="39"/>
    </row>
    <row r="38" spans="1:8" ht="13.8" x14ac:dyDescent="0.25">
      <c r="A38" t="s">
        <v>1741</v>
      </c>
      <c r="B38" s="82" t="s">
        <v>980</v>
      </c>
      <c r="C38" s="171"/>
      <c r="D38" s="171"/>
      <c r="E38" s="283">
        <f t="shared" si="0"/>
        <v>0</v>
      </c>
      <c r="H38" s="39"/>
    </row>
    <row r="39" spans="1:8" x14ac:dyDescent="0.25">
      <c r="B39" s="6" t="s">
        <v>1731</v>
      </c>
      <c r="C39" s="37">
        <v>11126000</v>
      </c>
      <c r="D39" s="283">
        <v>12712000</v>
      </c>
      <c r="E39" s="283">
        <f t="shared" si="0"/>
        <v>1586000</v>
      </c>
      <c r="F39" s="6">
        <v>42</v>
      </c>
      <c r="G39" s="496">
        <v>42</v>
      </c>
      <c r="H39" s="39">
        <f t="shared" si="1"/>
        <v>0</v>
      </c>
    </row>
    <row r="40" spans="1:8" x14ac:dyDescent="0.25">
      <c r="B40" s="6" t="s">
        <v>1736</v>
      </c>
      <c r="C40" s="37">
        <v>3829900</v>
      </c>
      <c r="D40" s="283">
        <v>4376000</v>
      </c>
      <c r="E40" s="283">
        <f t="shared" si="0"/>
        <v>546100</v>
      </c>
      <c r="H40" s="39"/>
    </row>
    <row r="41" spans="1:8" x14ac:dyDescent="0.25">
      <c r="E41" s="283">
        <f t="shared" si="0"/>
        <v>0</v>
      </c>
      <c r="H41" s="39"/>
    </row>
    <row r="42" spans="1:8" ht="13.8" x14ac:dyDescent="0.25">
      <c r="A42" t="s">
        <v>1742</v>
      </c>
      <c r="B42" s="82" t="s">
        <v>984</v>
      </c>
      <c r="E42" s="283">
        <f t="shared" si="0"/>
        <v>0</v>
      </c>
      <c r="H42" s="39"/>
    </row>
    <row r="43" spans="1:8" x14ac:dyDescent="0.25">
      <c r="B43" s="6" t="s">
        <v>1731</v>
      </c>
      <c r="C43" s="37">
        <v>14858000</v>
      </c>
      <c r="D43" s="283">
        <v>16609000</v>
      </c>
      <c r="E43" s="283">
        <f t="shared" si="0"/>
        <v>1751000</v>
      </c>
      <c r="F43" s="6">
        <v>46</v>
      </c>
      <c r="G43" s="496">
        <v>54</v>
      </c>
      <c r="H43" s="39">
        <f t="shared" si="1"/>
        <v>8</v>
      </c>
    </row>
    <row r="44" spans="1:8" x14ac:dyDescent="0.25">
      <c r="B44" s="6" t="s">
        <v>1736</v>
      </c>
      <c r="C44" s="37">
        <v>5115000</v>
      </c>
      <c r="D44" s="283">
        <v>5717000</v>
      </c>
      <c r="E44" s="283">
        <f t="shared" si="0"/>
        <v>602000</v>
      </c>
      <c r="H44" s="39"/>
    </row>
    <row r="45" spans="1:8" x14ac:dyDescent="0.25">
      <c r="E45" s="283">
        <f t="shared" si="0"/>
        <v>0</v>
      </c>
      <c r="H45" s="39"/>
    </row>
    <row r="46" spans="1:8" ht="13.8" x14ac:dyDescent="0.25">
      <c r="A46" t="s">
        <v>1743</v>
      </c>
      <c r="B46" s="82" t="s">
        <v>1006</v>
      </c>
      <c r="E46" s="283">
        <f t="shared" si="0"/>
        <v>0</v>
      </c>
      <c r="H46" s="39"/>
    </row>
    <row r="47" spans="1:8" x14ac:dyDescent="0.25">
      <c r="B47" s="6" t="s">
        <v>1731</v>
      </c>
      <c r="C47" s="37">
        <v>9254000</v>
      </c>
      <c r="D47" s="283">
        <v>11817000</v>
      </c>
      <c r="E47" s="283">
        <f t="shared" si="0"/>
        <v>2563000</v>
      </c>
      <c r="F47" s="6">
        <v>37</v>
      </c>
      <c r="G47" s="496">
        <v>39</v>
      </c>
      <c r="H47" s="39">
        <f t="shared" si="1"/>
        <v>2</v>
      </c>
    </row>
    <row r="48" spans="1:8" x14ac:dyDescent="0.25">
      <c r="B48" s="6" t="s">
        <v>1736</v>
      </c>
      <c r="C48" s="37">
        <v>3186000</v>
      </c>
      <c r="D48" s="283">
        <v>4068000</v>
      </c>
      <c r="E48" s="283">
        <f t="shared" si="0"/>
        <v>882000</v>
      </c>
      <c r="H48" s="39"/>
    </row>
    <row r="49" spans="1:8" x14ac:dyDescent="0.25">
      <c r="E49" s="283">
        <f t="shared" si="0"/>
        <v>0</v>
      </c>
      <c r="H49" s="39"/>
    </row>
    <row r="50" spans="1:8" ht="13.8" x14ac:dyDescent="0.25">
      <c r="A50" t="s">
        <v>1744</v>
      </c>
      <c r="B50" s="82" t="s">
        <v>1035</v>
      </c>
      <c r="E50" s="283">
        <f t="shared" si="0"/>
        <v>0</v>
      </c>
      <c r="H50" s="39"/>
    </row>
    <row r="51" spans="1:8" x14ac:dyDescent="0.25">
      <c r="B51" s="6" t="s">
        <v>1731</v>
      </c>
      <c r="C51" s="37">
        <v>2195000</v>
      </c>
      <c r="D51" s="283">
        <v>2396000</v>
      </c>
      <c r="E51" s="283">
        <f t="shared" si="0"/>
        <v>201000</v>
      </c>
      <c r="F51" s="6">
        <v>4</v>
      </c>
      <c r="G51" s="496">
        <v>6</v>
      </c>
      <c r="H51" s="39">
        <f t="shared" si="1"/>
        <v>2</v>
      </c>
    </row>
    <row r="52" spans="1:8" x14ac:dyDescent="0.25">
      <c r="B52" s="6" t="s">
        <v>1736</v>
      </c>
      <c r="C52" s="37">
        <v>756000</v>
      </c>
      <c r="D52" s="283">
        <v>825000</v>
      </c>
      <c r="E52" s="283">
        <f t="shared" si="0"/>
        <v>69000</v>
      </c>
      <c r="H52" s="39"/>
    </row>
    <row r="53" spans="1:8" x14ac:dyDescent="0.25">
      <c r="E53" s="283">
        <f t="shared" si="0"/>
        <v>0</v>
      </c>
      <c r="H53" s="39"/>
    </row>
    <row r="54" spans="1:8" ht="13.8" x14ac:dyDescent="0.25">
      <c r="A54" t="s">
        <v>1745</v>
      </c>
      <c r="B54" s="82" t="s">
        <v>1048</v>
      </c>
      <c r="E54" s="283">
        <f t="shared" si="0"/>
        <v>0</v>
      </c>
      <c r="H54" s="39"/>
    </row>
    <row r="55" spans="1:8" x14ac:dyDescent="0.25">
      <c r="B55" s="6" t="s">
        <v>1731</v>
      </c>
      <c r="C55" s="37">
        <v>8778000</v>
      </c>
      <c r="D55" s="283">
        <v>9749000</v>
      </c>
      <c r="E55" s="283">
        <f t="shared" si="0"/>
        <v>971000</v>
      </c>
      <c r="F55" s="6">
        <v>33</v>
      </c>
      <c r="G55" s="496">
        <v>33</v>
      </c>
      <c r="H55" s="39">
        <f t="shared" si="1"/>
        <v>0</v>
      </c>
    </row>
    <row r="56" spans="1:8" x14ac:dyDescent="0.25">
      <c r="B56" s="6" t="s">
        <v>1736</v>
      </c>
      <c r="C56" s="37">
        <v>3022000</v>
      </c>
      <c r="D56" s="283">
        <v>3356000</v>
      </c>
      <c r="E56" s="283">
        <f t="shared" si="0"/>
        <v>334000</v>
      </c>
      <c r="H56" s="39"/>
    </row>
    <row r="57" spans="1:8" x14ac:dyDescent="0.25">
      <c r="E57" s="283">
        <f t="shared" si="0"/>
        <v>0</v>
      </c>
      <c r="H57" s="39"/>
    </row>
    <row r="58" spans="1:8" ht="13.8" x14ac:dyDescent="0.25">
      <c r="A58" t="s">
        <v>1746</v>
      </c>
      <c r="B58" s="82" t="s">
        <v>142</v>
      </c>
      <c r="E58" s="283">
        <f t="shared" si="0"/>
        <v>0</v>
      </c>
      <c r="H58" s="39"/>
    </row>
    <row r="59" spans="1:8" x14ac:dyDescent="0.25">
      <c r="B59" s="6" t="s">
        <v>1731</v>
      </c>
      <c r="C59" s="37">
        <v>4578000</v>
      </c>
      <c r="D59" s="283">
        <v>5789000</v>
      </c>
      <c r="E59" s="283">
        <f t="shared" si="0"/>
        <v>1211000</v>
      </c>
      <c r="F59" s="6">
        <v>15</v>
      </c>
      <c r="G59" s="496">
        <v>16</v>
      </c>
      <c r="H59" s="39">
        <f t="shared" si="1"/>
        <v>1</v>
      </c>
    </row>
    <row r="60" spans="1:8" x14ac:dyDescent="0.25">
      <c r="B60" s="6" t="s">
        <v>1736</v>
      </c>
      <c r="C60" s="37">
        <v>1577200</v>
      </c>
      <c r="D60" s="283">
        <v>1993000</v>
      </c>
      <c r="E60" s="283">
        <f t="shared" si="0"/>
        <v>415800</v>
      </c>
      <c r="H60" s="39"/>
    </row>
    <row r="61" spans="1:8" x14ac:dyDescent="0.25">
      <c r="E61" s="283">
        <f t="shared" si="0"/>
        <v>0</v>
      </c>
      <c r="H61" s="39"/>
    </row>
    <row r="62" spans="1:8" ht="13.8" x14ac:dyDescent="0.25">
      <c r="A62" t="s">
        <v>1747</v>
      </c>
      <c r="B62" s="82" t="s">
        <v>179</v>
      </c>
      <c r="E62" s="283">
        <f t="shared" si="0"/>
        <v>0</v>
      </c>
      <c r="H62" s="39"/>
    </row>
    <row r="63" spans="1:8" x14ac:dyDescent="0.25">
      <c r="B63" s="6" t="s">
        <v>1731</v>
      </c>
      <c r="C63" s="37">
        <v>4552000</v>
      </c>
      <c r="D63" s="283">
        <v>5196000</v>
      </c>
      <c r="E63" s="283">
        <f t="shared" si="0"/>
        <v>644000</v>
      </c>
      <c r="F63" s="6">
        <v>15</v>
      </c>
      <c r="G63" s="496">
        <v>15</v>
      </c>
      <c r="H63" s="39">
        <f t="shared" si="1"/>
        <v>0</v>
      </c>
    </row>
    <row r="64" spans="1:8" x14ac:dyDescent="0.25">
      <c r="B64" s="6" t="s">
        <v>1736</v>
      </c>
      <c r="C64" s="37">
        <v>1567560</v>
      </c>
      <c r="D64" s="283">
        <v>1789000</v>
      </c>
      <c r="E64" s="283">
        <f t="shared" si="0"/>
        <v>221440</v>
      </c>
      <c r="H64" s="39"/>
    </row>
    <row r="65" spans="1:8" x14ac:dyDescent="0.25">
      <c r="E65" s="283">
        <f t="shared" si="0"/>
        <v>0</v>
      </c>
      <c r="H65" s="39"/>
    </row>
    <row r="66" spans="1:8" ht="13.8" x14ac:dyDescent="0.25">
      <c r="A66" t="s">
        <v>1748</v>
      </c>
      <c r="B66" s="82" t="s">
        <v>180</v>
      </c>
      <c r="E66" s="283">
        <f t="shared" si="0"/>
        <v>0</v>
      </c>
      <c r="H66" s="39"/>
    </row>
    <row r="67" spans="1:8" x14ac:dyDescent="0.25">
      <c r="B67" s="6" t="s">
        <v>1731</v>
      </c>
      <c r="C67" s="37">
        <v>1128000</v>
      </c>
      <c r="D67" s="283">
        <v>2384000</v>
      </c>
      <c r="E67" s="283">
        <f t="shared" si="0"/>
        <v>1256000</v>
      </c>
      <c r="F67" s="6">
        <v>8</v>
      </c>
      <c r="G67" s="496">
        <v>9</v>
      </c>
      <c r="H67" s="39">
        <f t="shared" si="1"/>
        <v>1</v>
      </c>
    </row>
    <row r="68" spans="1:8" x14ac:dyDescent="0.25">
      <c r="B68" s="6" t="s">
        <v>1736</v>
      </c>
      <c r="C68" s="37">
        <v>389000</v>
      </c>
      <c r="D68" s="283">
        <v>821000</v>
      </c>
      <c r="E68" s="283">
        <f t="shared" si="0"/>
        <v>432000</v>
      </c>
      <c r="H68" s="39"/>
    </row>
    <row r="69" spans="1:8" x14ac:dyDescent="0.25">
      <c r="E69" s="283">
        <f t="shared" si="0"/>
        <v>0</v>
      </c>
      <c r="H69" s="39"/>
    </row>
    <row r="70" spans="1:8" ht="13.8" x14ac:dyDescent="0.25">
      <c r="A70" t="s">
        <v>1749</v>
      </c>
      <c r="B70" s="82" t="s">
        <v>786</v>
      </c>
      <c r="E70" s="283">
        <f t="shared" si="0"/>
        <v>0</v>
      </c>
      <c r="H70" s="39"/>
    </row>
    <row r="71" spans="1:8" x14ac:dyDescent="0.25">
      <c r="B71" s="6" t="s">
        <v>1731</v>
      </c>
      <c r="C71" s="37">
        <v>2185000</v>
      </c>
      <c r="D71" s="283">
        <v>3506000</v>
      </c>
      <c r="E71" s="283">
        <f t="shared" si="0"/>
        <v>1321000</v>
      </c>
      <c r="F71" s="6">
        <v>10</v>
      </c>
      <c r="G71" s="496">
        <v>11</v>
      </c>
      <c r="H71" s="39">
        <f t="shared" si="1"/>
        <v>1</v>
      </c>
    </row>
    <row r="72" spans="1:8" x14ac:dyDescent="0.25">
      <c r="B72" s="6" t="s">
        <v>1736</v>
      </c>
      <c r="C72" s="37">
        <v>754280</v>
      </c>
      <c r="D72" s="283">
        <v>1207000</v>
      </c>
      <c r="E72" s="283">
        <f t="shared" si="0"/>
        <v>452720</v>
      </c>
      <c r="H72" s="39"/>
    </row>
    <row r="73" spans="1:8" x14ac:dyDescent="0.25">
      <c r="E73" s="283">
        <f t="shared" ref="E73:E84" si="2">D73-C73</f>
        <v>0</v>
      </c>
      <c r="H73" s="39"/>
    </row>
    <row r="74" spans="1:8" ht="13.8" x14ac:dyDescent="0.25">
      <c r="A74" t="s">
        <v>1750</v>
      </c>
      <c r="B74" s="82" t="s">
        <v>787</v>
      </c>
      <c r="E74" s="283">
        <f t="shared" si="2"/>
        <v>0</v>
      </c>
      <c r="H74" s="39"/>
    </row>
    <row r="75" spans="1:8" x14ac:dyDescent="0.25">
      <c r="B75" s="6" t="s">
        <v>1731</v>
      </c>
      <c r="C75" s="37">
        <v>4451000</v>
      </c>
      <c r="D75" s="283">
        <v>5385000</v>
      </c>
      <c r="E75" s="283">
        <f t="shared" si="2"/>
        <v>934000</v>
      </c>
      <c r="F75" s="6">
        <v>16</v>
      </c>
      <c r="G75" s="496">
        <v>16</v>
      </c>
      <c r="H75" s="39">
        <f t="shared" ref="H75:H83" si="3">G75-F75</f>
        <v>0</v>
      </c>
    </row>
    <row r="76" spans="1:8" x14ac:dyDescent="0.25">
      <c r="B76" s="6" t="s">
        <v>1736</v>
      </c>
      <c r="C76" s="37">
        <v>1535180</v>
      </c>
      <c r="D76" s="283">
        <v>1854000</v>
      </c>
      <c r="E76" s="283">
        <f t="shared" si="2"/>
        <v>318820</v>
      </c>
      <c r="H76" s="39"/>
    </row>
    <row r="77" spans="1:8" x14ac:dyDescent="0.25">
      <c r="E77" s="283">
        <f t="shared" si="2"/>
        <v>0</v>
      </c>
      <c r="H77" s="39"/>
    </row>
    <row r="78" spans="1:8" ht="13.8" x14ac:dyDescent="0.25">
      <c r="A78" t="s">
        <v>1751</v>
      </c>
      <c r="B78" s="82" t="s">
        <v>143</v>
      </c>
      <c r="E78" s="283">
        <f t="shared" si="2"/>
        <v>0</v>
      </c>
      <c r="H78" s="39"/>
    </row>
    <row r="79" spans="1:8" x14ac:dyDescent="0.25">
      <c r="B79" s="6" t="s">
        <v>1731</v>
      </c>
      <c r="C79" s="37">
        <v>3245000</v>
      </c>
      <c r="D79" s="283">
        <v>5877000</v>
      </c>
      <c r="E79" s="283">
        <f t="shared" si="2"/>
        <v>2632000</v>
      </c>
      <c r="F79" s="6">
        <v>17</v>
      </c>
      <c r="G79" s="496">
        <v>18</v>
      </c>
      <c r="H79" s="39">
        <f t="shared" si="3"/>
        <v>1</v>
      </c>
    </row>
    <row r="80" spans="1:8" x14ac:dyDescent="0.25">
      <c r="B80" s="6" t="s">
        <v>1736</v>
      </c>
      <c r="C80" s="37">
        <v>1124500</v>
      </c>
      <c r="D80" s="283">
        <v>2023000</v>
      </c>
      <c r="E80" s="283">
        <f t="shared" si="2"/>
        <v>898500</v>
      </c>
      <c r="H80" s="39"/>
    </row>
    <row r="81" spans="1:8" x14ac:dyDescent="0.25">
      <c r="E81" s="283">
        <f t="shared" si="2"/>
        <v>0</v>
      </c>
      <c r="H81" s="39"/>
    </row>
    <row r="82" spans="1:8" ht="13.8" x14ac:dyDescent="0.25">
      <c r="A82" t="s">
        <v>1752</v>
      </c>
      <c r="B82" s="82" t="s">
        <v>155</v>
      </c>
      <c r="E82" s="283">
        <f t="shared" si="2"/>
        <v>0</v>
      </c>
      <c r="H82" s="39"/>
    </row>
    <row r="83" spans="1:8" x14ac:dyDescent="0.25">
      <c r="B83" s="6" t="s">
        <v>1731</v>
      </c>
      <c r="C83" s="37">
        <v>6814000</v>
      </c>
      <c r="D83" s="283">
        <v>6999000</v>
      </c>
      <c r="E83" s="283">
        <f t="shared" si="2"/>
        <v>185000</v>
      </c>
      <c r="F83" s="6">
        <v>22</v>
      </c>
      <c r="G83" s="496">
        <v>22</v>
      </c>
      <c r="H83" s="39">
        <f t="shared" si="3"/>
        <v>0</v>
      </c>
    </row>
    <row r="84" spans="1:8" x14ac:dyDescent="0.25">
      <c r="B84" s="6" t="s">
        <v>1736</v>
      </c>
      <c r="C84" s="37">
        <v>2347800</v>
      </c>
      <c r="D84" s="283">
        <v>2410000</v>
      </c>
      <c r="E84" s="283">
        <f t="shared" si="2"/>
        <v>62200</v>
      </c>
    </row>
    <row r="85" spans="1:8" x14ac:dyDescent="0.25">
      <c r="D85" s="171"/>
      <c r="E85" s="171"/>
      <c r="F85">
        <f>SUM(F7:F84)</f>
        <v>460</v>
      </c>
      <c r="G85" s="39">
        <f>SUM(G7:G84)</f>
        <v>491</v>
      </c>
      <c r="H85">
        <f>SUM(H7:H84)</f>
        <v>31</v>
      </c>
    </row>
    <row r="86" spans="1:8" s="39" customFormat="1" x14ac:dyDescent="0.25">
      <c r="F86" s="39">
        <f>F85-83</f>
        <v>377</v>
      </c>
      <c r="G86" s="39">
        <f>G85-89</f>
        <v>402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>&amp;RPříloha č.7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příjmy_struktura_2016</vt:lpstr>
      <vt:lpstr>výdaje_struktura_2016</vt:lpstr>
      <vt:lpstr>PO_podrobněji_struktura_2016 </vt:lpstr>
      <vt:lpstr>Městská policie_struktura_2016</vt:lpstr>
      <vt:lpstr>VHČ_struktura_2016</vt:lpstr>
      <vt:lpstr>financování_struktura_2016</vt:lpstr>
      <vt:lpstr>osobní_výdaje_2016</vt:lpstr>
      <vt:lpstr>'Městská policie_struktura_2016'!Oblast_tisku</vt:lpstr>
      <vt:lpstr>příjmy_struktura_2016!Oblast_tisku</vt:lpstr>
      <vt:lpstr>výdaje_struktura_2016!Oblast_tisku</vt:lpstr>
    </vt:vector>
  </TitlesOfParts>
  <Company>Liberecka IS,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Karbanová Jana</dc:creator>
  <cp:lastModifiedBy>Karbanová Jana</cp:lastModifiedBy>
  <cp:lastPrinted>2015-12-23T09:52:27Z</cp:lastPrinted>
  <dcterms:created xsi:type="dcterms:W3CDTF">2014-11-03T11:45:36Z</dcterms:created>
  <dcterms:modified xsi:type="dcterms:W3CDTF">2015-12-23T10:20:34Z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